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75" windowHeight="7365" activeTab="2"/>
  </bookViews>
  <sheets>
    <sheet name="Anexo 6-Banco Dados Travessias" sheetId="1" r:id="rId1"/>
    <sheet name="Base Custos Travessia" sheetId="2" r:id="rId2"/>
    <sheet name="Resumo" sheetId="3" r:id="rId3"/>
  </sheets>
  <definedNames>
    <definedName name="_xlnm._FilterDatabase" localSheetId="0" hidden="1">'Anexo 6-Banco Dados Travessias'!$B$2:$AA$12</definedName>
    <definedName name="_xlnm.Print_Area" localSheetId="1">'Base Custos Travessia'!$A$1:$H$30</definedName>
    <definedName name="_xlnm.Print_Titles" localSheetId="0">'Anexo 6-Banco Dados Travessias'!$2:$3</definedName>
  </definedNames>
  <calcPr calcId="145621" concurrentCalc="0"/>
</workbook>
</file>

<file path=xl/calcChain.xml><?xml version="1.0" encoding="utf-8"?>
<calcChain xmlns="http://schemas.openxmlformats.org/spreadsheetml/2006/main">
  <c r="AS5" i="1" l="1"/>
  <c r="F7" i="2"/>
  <c r="AV5" i="1"/>
  <c r="AW5" i="1"/>
  <c r="AX5" i="1"/>
  <c r="AC5" i="1"/>
  <c r="F8" i="2"/>
  <c r="AF5" i="1"/>
  <c r="AG5" i="1"/>
  <c r="AH5" i="1"/>
  <c r="BP5" i="1"/>
  <c r="B16" i="3"/>
  <c r="AS6" i="1"/>
  <c r="F6" i="2"/>
  <c r="AV6" i="1"/>
  <c r="AW6" i="1"/>
  <c r="AX6" i="1"/>
  <c r="AC6" i="1"/>
  <c r="F9" i="2"/>
  <c r="AF6" i="1"/>
  <c r="AG6" i="1"/>
  <c r="AH6" i="1"/>
  <c r="BP6" i="1"/>
  <c r="AS8" i="1"/>
  <c r="AV8" i="1"/>
  <c r="AW8" i="1"/>
  <c r="AX8" i="1"/>
  <c r="AC8" i="1"/>
  <c r="AG8" i="1"/>
  <c r="AH8" i="1"/>
  <c r="BP8" i="1"/>
  <c r="BI9" i="1"/>
  <c r="BM9" i="1"/>
  <c r="D6" i="2"/>
  <c r="BL9" i="1"/>
  <c r="BN9" i="1"/>
  <c r="AS9" i="1"/>
  <c r="F5" i="2"/>
  <c r="AV9" i="1"/>
  <c r="AW9" i="1"/>
  <c r="AX9" i="1"/>
  <c r="AC9" i="1"/>
  <c r="AF9" i="1"/>
  <c r="AG9" i="1"/>
  <c r="AH9" i="1"/>
  <c r="BP9" i="1"/>
  <c r="B17" i="3"/>
  <c r="AS11" i="1"/>
  <c r="AW11" i="1"/>
  <c r="AX11" i="1"/>
  <c r="AC11" i="1"/>
  <c r="AF11" i="1"/>
  <c r="AG11" i="1"/>
  <c r="AH11" i="1"/>
  <c r="BP11" i="1"/>
  <c r="B18" i="3"/>
  <c r="AC12" i="1"/>
  <c r="AG12" i="1"/>
  <c r="AH12" i="1"/>
  <c r="BP12" i="1"/>
  <c r="B20" i="3"/>
  <c r="AS13" i="1"/>
  <c r="AW13" i="1"/>
  <c r="AX13" i="1"/>
  <c r="AC13" i="1"/>
  <c r="AF13" i="1"/>
  <c r="AG13" i="1"/>
  <c r="AH13" i="1"/>
  <c r="BP13" i="1"/>
  <c r="B21" i="3"/>
  <c r="BI14" i="1"/>
  <c r="BL14" i="1"/>
  <c r="BM14" i="1"/>
  <c r="BN14" i="1"/>
  <c r="AS14" i="1"/>
  <c r="AW14" i="1"/>
  <c r="AX14" i="1"/>
  <c r="AC14" i="1"/>
  <c r="AF14" i="1"/>
  <c r="AG14" i="1"/>
  <c r="AH14" i="1"/>
  <c r="BP14" i="1"/>
  <c r="B23" i="3"/>
  <c r="B24" i="3"/>
  <c r="B25" i="3"/>
  <c r="AS17" i="1"/>
  <c r="AV17" i="1"/>
  <c r="AW17" i="1"/>
  <c r="AX17" i="1"/>
  <c r="AC17" i="1"/>
  <c r="AG17" i="1"/>
  <c r="AH17" i="1"/>
  <c r="BP17" i="1"/>
  <c r="B30" i="3"/>
  <c r="B31" i="3"/>
  <c r="AS19" i="1"/>
  <c r="F11" i="2"/>
  <c r="AV19" i="1"/>
  <c r="AW19" i="1"/>
  <c r="AX19" i="1"/>
  <c r="AC19" i="1"/>
  <c r="AG19" i="1"/>
  <c r="AH19" i="1"/>
  <c r="BP19" i="1"/>
  <c r="B32" i="3"/>
  <c r="AS21" i="1"/>
  <c r="AV21" i="1"/>
  <c r="AW21" i="1"/>
  <c r="AX21" i="1"/>
  <c r="AC21" i="1"/>
  <c r="AG21" i="1"/>
  <c r="AH21" i="1"/>
  <c r="BP21" i="1"/>
  <c r="B33" i="3"/>
  <c r="B34" i="3"/>
  <c r="AC23" i="1"/>
  <c r="AG23" i="1"/>
  <c r="AH23" i="1"/>
  <c r="BP23" i="1"/>
  <c r="B36" i="3"/>
  <c r="AC24" i="1"/>
  <c r="AF24" i="1"/>
  <c r="AG24" i="1"/>
  <c r="AH24" i="1"/>
  <c r="BP24" i="1"/>
  <c r="B47" i="3"/>
  <c r="B48" i="3"/>
  <c r="B49" i="3"/>
  <c r="B3" i="3"/>
  <c r="B4" i="3"/>
  <c r="B5" i="3"/>
  <c r="B6" i="3"/>
  <c r="B7" i="3"/>
  <c r="B8" i="3"/>
  <c r="B9" i="3"/>
  <c r="B10" i="3"/>
  <c r="B11" i="3"/>
  <c r="B12" i="3"/>
  <c r="BI4" i="1"/>
  <c r="BM4" i="1"/>
  <c r="BN4" i="1"/>
  <c r="AS4" i="1"/>
  <c r="AV4" i="1"/>
  <c r="AW4" i="1"/>
  <c r="AX4" i="1"/>
  <c r="AC4" i="1"/>
  <c r="AG4" i="1"/>
  <c r="AH4" i="1"/>
  <c r="BP4" i="1"/>
  <c r="B13" i="3"/>
  <c r="B14" i="3"/>
  <c r="B15" i="3"/>
  <c r="B19" i="3"/>
  <c r="B22" i="3"/>
  <c r="B26" i="3"/>
  <c r="B27" i="3"/>
  <c r="B28" i="3"/>
  <c r="B29" i="3"/>
  <c r="B35" i="3"/>
  <c r="B37" i="3"/>
  <c r="B38" i="3"/>
  <c r="B39" i="3"/>
  <c r="B40" i="3"/>
  <c r="B41" i="3"/>
  <c r="B42" i="3"/>
  <c r="B43" i="3"/>
  <c r="B44" i="3"/>
  <c r="B45" i="3"/>
  <c r="B46" i="3"/>
  <c r="B50" i="3"/>
  <c r="B51" i="3"/>
  <c r="D3" i="2"/>
  <c r="F3" i="2"/>
  <c r="D4" i="2"/>
  <c r="F4" i="2"/>
  <c r="D5" i="2"/>
  <c r="D7" i="2"/>
  <c r="D8" i="2"/>
  <c r="D9" i="2"/>
  <c r="D10" i="2"/>
  <c r="F10" i="2"/>
  <c r="D11" i="2"/>
  <c r="BP27" i="1"/>
</calcChain>
</file>

<file path=xl/sharedStrings.xml><?xml version="1.0" encoding="utf-8"?>
<sst xmlns="http://schemas.openxmlformats.org/spreadsheetml/2006/main" count="505" uniqueCount="263">
  <si>
    <t>ENTR BA-290 (TEIXEIRA DE FREITAS)</t>
  </si>
  <si>
    <t>ENTR BA-284</t>
  </si>
  <si>
    <t>101BBA1971</t>
  </si>
  <si>
    <t>ENTR BR-489/BA-284/690 (ITAMARAJU)</t>
  </si>
  <si>
    <t>101BBA1970</t>
  </si>
  <si>
    <t>Deslocamento do Eixo Rodoviário</t>
  </si>
  <si>
    <t>808+930</t>
  </si>
  <si>
    <t>808+630</t>
  </si>
  <si>
    <t>24 L</t>
  </si>
  <si>
    <t>0442463</t>
  </si>
  <si>
    <t>814+000</t>
  </si>
  <si>
    <t>805+920</t>
  </si>
  <si>
    <t>0440740</t>
  </si>
  <si>
    <t>0441393</t>
  </si>
  <si>
    <t>Itamarajú</t>
  </si>
  <si>
    <t>ENTR BR-498 (P/MONTE PASCOAL)</t>
  </si>
  <si>
    <t>101BBA1950</t>
  </si>
  <si>
    <t>BA</t>
  </si>
  <si>
    <t>583+250</t>
  </si>
  <si>
    <t>582+350</t>
  </si>
  <si>
    <t>0446938</t>
  </si>
  <si>
    <t>584+000</t>
  </si>
  <si>
    <t>582+000</t>
  </si>
  <si>
    <t>0447797</t>
  </si>
  <si>
    <t>0446752</t>
  </si>
  <si>
    <t>ENTR BR-251(B) (P/CAMACÃ)</t>
  </si>
  <si>
    <t>ENTR BA-676 (P/ARATACA)</t>
  </si>
  <si>
    <t>101BBA1850</t>
  </si>
  <si>
    <t>ENTR BA-671 (ITATINGUÍ)</t>
  </si>
  <si>
    <t>SÃO JOSÉ</t>
  </si>
  <si>
    <t>101BBA1834</t>
  </si>
  <si>
    <t>542+100</t>
  </si>
  <si>
    <t>541+800</t>
  </si>
  <si>
    <t>541+280</t>
  </si>
  <si>
    <t>0463605</t>
  </si>
  <si>
    <t>540+400</t>
  </si>
  <si>
    <t>0463109</t>
  </si>
  <si>
    <t>0464118</t>
  </si>
  <si>
    <t>São José da Vitória</t>
  </si>
  <si>
    <t>ENTR BR-251(A) (BUERAREMA)</t>
  </si>
  <si>
    <t>101BBA1832</t>
  </si>
  <si>
    <t>524+950</t>
  </si>
  <si>
    <t>524+750</t>
  </si>
  <si>
    <t>524+650</t>
  </si>
  <si>
    <t>524+240</t>
  </si>
  <si>
    <t xml:space="preserve">24 L </t>
  </si>
  <si>
    <t>0467152</t>
  </si>
  <si>
    <t>525+620</t>
  </si>
  <si>
    <t>523+690</t>
  </si>
  <si>
    <t>0466634</t>
  </si>
  <si>
    <t>0467271</t>
  </si>
  <si>
    <t>Buerarema</t>
  </si>
  <si>
    <t>ENTR BR-415(B)</t>
  </si>
  <si>
    <t>101BBA1830</t>
  </si>
  <si>
    <t>ENTR BR-415(A)/BA-120(B) (ITABUNA)</t>
  </si>
  <si>
    <t>101BBA1820</t>
  </si>
  <si>
    <t>507+970</t>
  </si>
  <si>
    <t>507+590</t>
  </si>
  <si>
    <t>505+110</t>
  </si>
  <si>
    <t>504+620</t>
  </si>
  <si>
    <t>0468906</t>
  </si>
  <si>
    <t>509+390</t>
  </si>
  <si>
    <t>Itabuna</t>
  </si>
  <si>
    <t>ENTR BA-120(A)/262(B) (P/ITAJUÍPE)</t>
  </si>
  <si>
    <t>101BBA1810</t>
  </si>
  <si>
    <t>ENTR BA-654 (P/ITACARÉ)</t>
  </si>
  <si>
    <t>ENTR BR-030(B) (AURELINO LEAL)</t>
  </si>
  <si>
    <t>101BBA1753</t>
  </si>
  <si>
    <t>ENTR BR-030(A) (UBAITABA)</t>
  </si>
  <si>
    <t>101BBA1752</t>
  </si>
  <si>
    <t>445+150</t>
  </si>
  <si>
    <t>Ubaitaba</t>
  </si>
  <si>
    <t>ENTR BR-330 (P/UBATÃ)</t>
  </si>
  <si>
    <t>101BBA1751</t>
  </si>
  <si>
    <t>405+340</t>
  </si>
  <si>
    <t>404+930</t>
  </si>
  <si>
    <t>404+210</t>
  </si>
  <si>
    <t>0452904</t>
  </si>
  <si>
    <t>405+440</t>
  </si>
  <si>
    <t>0453738</t>
  </si>
  <si>
    <t>ENTR BA-650(B) (P/IBIRAPITANGA)</t>
  </si>
  <si>
    <t>ENTR BA-650(A)</t>
  </si>
  <si>
    <t>101BBA1734</t>
  </si>
  <si>
    <t>368+600</t>
  </si>
  <si>
    <t>367+100</t>
  </si>
  <si>
    <t>0447206</t>
  </si>
  <si>
    <t>0447720</t>
  </si>
  <si>
    <t>Gandu</t>
  </si>
  <si>
    <t>ENTR BA-120/250(B)/548 (GANDÚ)</t>
  </si>
  <si>
    <t>101BBA1732</t>
  </si>
  <si>
    <t>359+560</t>
  </si>
  <si>
    <t>358+550</t>
  </si>
  <si>
    <t>358+000</t>
  </si>
  <si>
    <t>357+820</t>
  </si>
  <si>
    <t>0448358</t>
  </si>
  <si>
    <t>360+000</t>
  </si>
  <si>
    <t>0448217</t>
  </si>
  <si>
    <t>Wenceslau Guimarães</t>
  </si>
  <si>
    <t>ENTR BA-250(A)</t>
  </si>
  <si>
    <t>ENTR BA-120 (TEOLÂNDIA)</t>
  </si>
  <si>
    <t>101BBA1712</t>
  </si>
  <si>
    <t>349+000</t>
  </si>
  <si>
    <t>348+430</t>
  </si>
  <si>
    <t>0446572</t>
  </si>
  <si>
    <t>348+310</t>
  </si>
  <si>
    <t>348+200</t>
  </si>
  <si>
    <t>0446654</t>
  </si>
  <si>
    <t>347+560</t>
  </si>
  <si>
    <t>347+080</t>
  </si>
  <si>
    <t>0447296</t>
  </si>
  <si>
    <t>346+820</t>
  </si>
  <si>
    <t>0446153</t>
  </si>
  <si>
    <t>0447591</t>
  </si>
  <si>
    <t>Teolândia</t>
  </si>
  <si>
    <t>PRESIDENTE TANCREDO NEVES</t>
  </si>
  <si>
    <t>101BBA1711</t>
  </si>
  <si>
    <t>335+000</t>
  </si>
  <si>
    <t>334+800</t>
  </si>
  <si>
    <t>0451516</t>
  </si>
  <si>
    <t>334+740</t>
  </si>
  <si>
    <t>334+590</t>
  </si>
  <si>
    <t>0451605</t>
  </si>
  <si>
    <t>334+560</t>
  </si>
  <si>
    <t>0451778</t>
  </si>
  <si>
    <t>328+180</t>
  </si>
  <si>
    <t>327+750</t>
  </si>
  <si>
    <t>327+500</t>
  </si>
  <si>
    <t>0454388</t>
  </si>
  <si>
    <t>328+950</t>
  </si>
  <si>
    <t>326+780</t>
  </si>
  <si>
    <t>0454716</t>
  </si>
  <si>
    <t>Presidente Tancredo Neves</t>
  </si>
  <si>
    <t>ENTR BA-542 (P/GUERÉM)</t>
  </si>
  <si>
    <t>319+780</t>
  </si>
  <si>
    <t>319+560</t>
  </si>
  <si>
    <t>0456616</t>
  </si>
  <si>
    <t>0456737</t>
  </si>
  <si>
    <t>319+450</t>
  </si>
  <si>
    <t>319+280</t>
  </si>
  <si>
    <t>0456942</t>
  </si>
  <si>
    <t>101BBA1710</t>
  </si>
  <si>
    <t>265+000</t>
  </si>
  <si>
    <t>264+600</t>
  </si>
  <si>
    <t>0468497</t>
  </si>
  <si>
    <t>260+000</t>
  </si>
  <si>
    <t>259+700</t>
  </si>
  <si>
    <t>0470872</t>
  </si>
  <si>
    <t>258+730</t>
  </si>
  <si>
    <t>0471940</t>
  </si>
  <si>
    <t>0468406</t>
  </si>
  <si>
    <t>Santo Antonio de Jesus</t>
  </si>
  <si>
    <t>ENTR BR-420(A) (CAPÃO)</t>
  </si>
  <si>
    <t>ENTR BA-026(B)/245(B)</t>
  </si>
  <si>
    <t>Cood. Y (S)</t>
  </si>
  <si>
    <t>Cood. X (E)</t>
  </si>
  <si>
    <t>Fuso</t>
  </si>
  <si>
    <t>Alternativa para Assegurar o Padrão Rodoviário na Travessia Urbana</t>
  </si>
  <si>
    <t>Custo Total da Travessia Urbana</t>
  </si>
  <si>
    <t>Classificação Ponderada da Viabilidade</t>
  </si>
  <si>
    <t>Custo Total da Desapropriação (Benfeitoria + Terreno)</t>
  </si>
  <si>
    <t>Custo Total Terreno</t>
  </si>
  <si>
    <t>Custo de Desapropriação de Benfeitorias</t>
  </si>
  <si>
    <t xml:space="preserve">Classificação </t>
  </si>
  <si>
    <t>Área Construída Adicional de Edificações com mais de 1 Pavimento (m²)</t>
  </si>
  <si>
    <t>Área Total Plana Ocupada da FD (m²)</t>
  </si>
  <si>
    <t>Largura da Faixa Considerada (m)</t>
  </si>
  <si>
    <t>Extensão do Segmento (m)</t>
  </si>
  <si>
    <t>KM(f)</t>
  </si>
  <si>
    <t>KM(i)</t>
  </si>
  <si>
    <t>Coordenadas Final do segmento homogêneo  (UTM-WGS84)</t>
  </si>
  <si>
    <t>Coordenadas Inicial do Segmento Homogêneo (UTM-WGS84)</t>
  </si>
  <si>
    <t>Extensão da Travessia (m)</t>
  </si>
  <si>
    <t>Coordenadas Final da Travessia (UTM-WGS84)</t>
  </si>
  <si>
    <t>Coordenadas Inicial da travessia (UTM-WGS84)</t>
  </si>
  <si>
    <t>Município</t>
  </si>
  <si>
    <t>Extensão</t>
  </si>
  <si>
    <t>Km Final</t>
  </si>
  <si>
    <t>Km Inicial</t>
  </si>
  <si>
    <t>Local de Fim</t>
  </si>
  <si>
    <t>Local de Início</t>
  </si>
  <si>
    <t>Codigo PNV</t>
  </si>
  <si>
    <t>Estado</t>
  </si>
  <si>
    <t>BR</t>
  </si>
  <si>
    <t>Classificação Travessia Urbana</t>
  </si>
  <si>
    <t>Segmento Homogêneo 03</t>
  </si>
  <si>
    <t>Segmento Homogêneo 02</t>
  </si>
  <si>
    <t>Segmento Homogêneo 01</t>
  </si>
  <si>
    <t>Travessia Urbana</t>
  </si>
  <si>
    <t>Dados PNV</t>
  </si>
  <si>
    <r>
      <t>Baixa</t>
    </r>
    <r>
      <rPr>
        <sz val="8"/>
        <color indexed="8"/>
        <rFont val="Times New Roman"/>
        <family val="1"/>
      </rPr>
      <t xml:space="preserve"> </t>
    </r>
    <r>
      <rPr>
        <sz val="11"/>
        <color indexed="8"/>
        <rFont val="Calibri"/>
        <family val="2"/>
      </rPr>
      <t xml:space="preserve">(abaixo de </t>
    </r>
    <r>
      <rPr>
        <b/>
        <sz val="11"/>
        <color indexed="8"/>
        <rFont val="Calibri"/>
        <family val="2"/>
      </rPr>
      <t>50%</t>
    </r>
    <r>
      <rPr>
        <sz val="11"/>
        <color indexed="8"/>
        <rFont val="Calibri"/>
        <family val="2"/>
      </rPr>
      <t>)</t>
    </r>
  </si>
  <si>
    <r>
      <t>Média</t>
    </r>
    <r>
      <rPr>
        <sz val="8"/>
        <color indexed="8"/>
        <rFont val="Times New Roman"/>
        <family val="1"/>
      </rPr>
      <t xml:space="preserve"> </t>
    </r>
    <r>
      <rPr>
        <sz val="11"/>
        <color indexed="8"/>
        <rFont val="Calibri"/>
        <family val="2"/>
      </rPr>
      <t xml:space="preserve">(entre </t>
    </r>
    <r>
      <rPr>
        <b/>
        <sz val="11"/>
        <color indexed="8"/>
        <rFont val="Calibri"/>
        <family val="2"/>
      </rPr>
      <t>50%</t>
    </r>
    <r>
      <rPr>
        <sz val="11"/>
        <color indexed="8"/>
        <rFont val="Calibri"/>
        <family val="2"/>
      </rPr>
      <t xml:space="preserve"> e </t>
    </r>
    <r>
      <rPr>
        <b/>
        <sz val="11"/>
        <color indexed="8"/>
        <rFont val="Calibri"/>
        <family val="2"/>
      </rPr>
      <t>70%</t>
    </r>
    <r>
      <rPr>
        <sz val="11"/>
        <color indexed="8"/>
        <rFont val="Calibri"/>
        <family val="2"/>
      </rPr>
      <t>)</t>
    </r>
  </si>
  <si>
    <r>
      <t>Alta</t>
    </r>
    <r>
      <rPr>
        <sz val="8"/>
        <color indexed="8"/>
        <rFont val="Times New Roman"/>
        <family val="1"/>
      </rPr>
      <t xml:space="preserve"> </t>
    </r>
    <r>
      <rPr>
        <sz val="11"/>
        <color indexed="8"/>
        <rFont val="Calibri"/>
        <family val="2"/>
      </rPr>
      <t xml:space="preserve">(acima </t>
    </r>
    <r>
      <rPr>
        <b/>
        <sz val="11"/>
        <color indexed="8"/>
        <rFont val="Calibri"/>
        <family val="2"/>
      </rPr>
      <t>70%</t>
    </r>
    <r>
      <rPr>
        <sz val="11"/>
        <color indexed="8"/>
        <rFont val="Calibri"/>
        <family val="2"/>
      </rPr>
      <t xml:space="preserve"> do terreno construído)  </t>
    </r>
    <r>
      <rPr>
        <sz val="8"/>
        <color indexed="8"/>
        <rFont val="Times New Roman"/>
        <family val="1"/>
      </rPr>
      <t xml:space="preserve">   </t>
    </r>
  </si>
  <si>
    <t>Critérios de Densidade de Construção:</t>
  </si>
  <si>
    <t>Alta Viabilidade (9)</t>
  </si>
  <si>
    <r>
      <t xml:space="preserve">        </t>
    </r>
    <r>
      <rPr>
        <b/>
        <sz val="11"/>
        <color indexed="8"/>
        <rFont val="Calibri"/>
        <family val="2"/>
      </rPr>
      <t>Média Viabilidade (5 a 8)</t>
    </r>
  </si>
  <si>
    <r>
      <t xml:space="preserve">       </t>
    </r>
    <r>
      <rPr>
        <b/>
        <sz val="11"/>
        <color indexed="8"/>
        <rFont val="Calibri"/>
        <family val="2"/>
      </rPr>
      <t xml:space="preserve"> Baixa Viabilidade (1 a 4)</t>
    </r>
  </si>
  <si>
    <t>Legenda para Classficação da Viabilidade:</t>
  </si>
  <si>
    <t xml:space="preserve"> B- Baixa</t>
  </si>
  <si>
    <t xml:space="preserve">        M- Média </t>
  </si>
  <si>
    <t>A – Alta</t>
  </si>
  <si>
    <t>B</t>
  </si>
  <si>
    <t>M</t>
  </si>
  <si>
    <t>A</t>
  </si>
  <si>
    <t>Densidade</t>
  </si>
  <si>
    <t>Padrão</t>
  </si>
  <si>
    <t>Valor m²</t>
  </si>
  <si>
    <t xml:space="preserve">Município </t>
  </si>
  <si>
    <t>da Rodovia:</t>
  </si>
  <si>
    <t xml:space="preserve">Matriz de Viabilidade de Restituição da Faixa de Domínio </t>
  </si>
  <si>
    <t>Tabela de custos de terrenos urbanizados nos municípios interceptados:</t>
  </si>
  <si>
    <t>Custo Base/m²</t>
  </si>
  <si>
    <t>Densidade Construtiva</t>
  </si>
  <si>
    <t>CUB/m² Depreciado</t>
  </si>
  <si>
    <t>Fator de Depreciação</t>
  </si>
  <si>
    <t>CUB/m² (BA)</t>
  </si>
  <si>
    <t>Classificação de Viabilidade</t>
  </si>
  <si>
    <t>442+000</t>
  </si>
  <si>
    <t>442+920</t>
  </si>
  <si>
    <t>443+200</t>
  </si>
  <si>
    <t>443+750</t>
  </si>
  <si>
    <t>444+000</t>
  </si>
  <si>
    <t>Camacan (Distrito de Panelinha)</t>
  </si>
  <si>
    <t>Presidente Tancredo Neves (Distrito de Moenda)</t>
  </si>
  <si>
    <t>Presidente Tancredo Neves (Distrito de Corte de Pedra )</t>
  </si>
  <si>
    <t>Ibirapitanga (Distrito de Itamaraty)</t>
  </si>
  <si>
    <r>
      <rPr>
        <b/>
        <sz val="11"/>
        <rFont val="Calibri"/>
        <family val="2"/>
      </rPr>
      <t>Fonte</t>
    </r>
    <r>
      <rPr>
        <sz val="11"/>
        <rFont val="Calibri"/>
        <family val="2"/>
      </rPr>
      <t>: Vide seção 4.1.1 do Relatório</t>
    </r>
  </si>
  <si>
    <t>Presidente Tancredo Neves (Distrito de Corte de Pedra)</t>
  </si>
  <si>
    <t>101BBA1540</t>
  </si>
  <si>
    <t>101BBA1550</t>
  </si>
  <si>
    <t>101BBA1570</t>
  </si>
  <si>
    <t>101BBA1572</t>
  </si>
  <si>
    <t>101BBA1574</t>
  </si>
  <si>
    <t>101BBA1590</t>
  </si>
  <si>
    <t>101BBA1610</t>
  </si>
  <si>
    <t>101BBA1630</t>
  </si>
  <si>
    <t>101BBA1632</t>
  </si>
  <si>
    <t>101BBA1650</t>
  </si>
  <si>
    <t>101BBA1670</t>
  </si>
  <si>
    <t>101BBA1690</t>
  </si>
  <si>
    <t>101BBA1695</t>
  </si>
  <si>
    <t>101BBA1730</t>
  </si>
  <si>
    <t>101BBA1750</t>
  </si>
  <si>
    <t>101BBA1754</t>
  </si>
  <si>
    <t>101BBA1756</t>
  </si>
  <si>
    <t>101BBA1770</t>
  </si>
  <si>
    <t>101BBA1790</t>
  </si>
  <si>
    <t>101BBA1836</t>
  </si>
  <si>
    <t>101BBA1870</t>
  </si>
  <si>
    <t>101BBA1890</t>
  </si>
  <si>
    <t>101BBA1892</t>
  </si>
  <si>
    <t>101BBA1894</t>
  </si>
  <si>
    <t>101BBA1896</t>
  </si>
  <si>
    <t>101BBA1910</t>
  </si>
  <si>
    <t>101BBA1912</t>
  </si>
  <si>
    <t>101BBA1914</t>
  </si>
  <si>
    <t>101BBA1930</t>
  </si>
  <si>
    <t>101BBA1932</t>
  </si>
  <si>
    <t>101BBA1990</t>
  </si>
  <si>
    <t>101BBA2010</t>
  </si>
  <si>
    <t>PNV</t>
  </si>
  <si>
    <t>Desapropriação e Indenização</t>
  </si>
  <si>
    <t>Valores em R$</t>
  </si>
  <si>
    <t>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</si>
</sst>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&quot;R$ &quot;#,##0.00"/>
    <numFmt numFmtId="166" formatCode="000000#"/>
    <numFmt numFmtId="167" formatCode="0000000"/>
    <numFmt numFmtId="168" formatCode="&quot;R$&quot;\ #,##0.00"/>
  </numFmts>
  <fonts count="18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10"/>
      <name val="MS Sans Serif"/>
      <family val="2"/>
    </font>
    <font>
      <sz val="8"/>
      <color indexed="8"/>
      <name val="Times New Roman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164" fontId="9" fillId="0" borderId="0" applyFont="0" applyFill="0" applyBorder="0" applyAlignment="0" applyProtection="0"/>
  </cellStyleXfs>
  <cellXfs count="202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3" xfId="0" applyFont="1" applyFill="1" applyBorder="1"/>
    <xf numFmtId="0" fontId="1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1" fillId="0" borderId="2" xfId="0" applyFont="1" applyFill="1" applyBorder="1"/>
    <xf numFmtId="0" fontId="1" fillId="0" borderId="5" xfId="0" applyFont="1" applyFill="1" applyBorder="1" applyAlignment="1">
      <alignment horizontal="center" vertical="center"/>
    </xf>
    <xf numFmtId="165" fontId="11" fillId="0" borderId="2" xfId="0" applyNumberFormat="1" applyFont="1" applyFill="1" applyBorder="1"/>
    <xf numFmtId="1" fontId="1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/>
    <xf numFmtId="165" fontId="11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8" fontId="11" fillId="0" borderId="2" xfId="0" applyNumberFormat="1" applyFont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12" fillId="0" borderId="0" xfId="0" applyFont="1" applyFill="1" applyBorder="1"/>
    <xf numFmtId="168" fontId="0" fillId="0" borderId="1" xfId="0" applyNumberFormat="1" applyBorder="1"/>
    <xf numFmtId="0" fontId="0" fillId="0" borderId="1" xfId="0" applyBorder="1"/>
    <xf numFmtId="0" fontId="10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" fillId="0" borderId="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  <xf numFmtId="168" fontId="0" fillId="3" borderId="1" xfId="0" applyNumberFormat="1" applyFill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5" fillId="7" borderId="40" xfId="1" applyFont="1" applyFill="1" applyBorder="1" applyAlignment="1">
      <alignment vertical="center" wrapText="1"/>
    </xf>
    <xf numFmtId="0" fontId="16" fillId="0" borderId="0" xfId="0" applyFont="1" applyBorder="1"/>
    <xf numFmtId="0" fontId="17" fillId="8" borderId="0" xfId="0" applyFont="1" applyFill="1" applyBorder="1" applyAlignment="1">
      <alignment horizontal="right"/>
    </xf>
    <xf numFmtId="0" fontId="16" fillId="0" borderId="32" xfId="0" applyFont="1" applyBorder="1"/>
    <xf numFmtId="164" fontId="15" fillId="7" borderId="40" xfId="2" applyFont="1" applyFill="1" applyBorder="1" applyAlignment="1">
      <alignment vertical="center" wrapText="1"/>
    </xf>
    <xf numFmtId="0" fontId="17" fillId="8" borderId="0" xfId="0" applyFont="1" applyFill="1" applyBorder="1"/>
    <xf numFmtId="0" fontId="15" fillId="8" borderId="32" xfId="0" applyFont="1" applyFill="1" applyBorder="1" applyAlignment="1"/>
    <xf numFmtId="0" fontId="15" fillId="8" borderId="4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7" fontId="1" fillId="0" borderId="12" xfId="0" applyNumberFormat="1" applyFont="1" applyFill="1" applyBorder="1" applyAlignment="1">
      <alignment horizontal="center" vertical="center"/>
    </xf>
    <xf numFmtId="167" fontId="1" fillId="0" borderId="15" xfId="0" applyNumberFormat="1" applyFont="1" applyFill="1" applyBorder="1" applyAlignment="1">
      <alignment horizontal="center" vertical="center"/>
    </xf>
    <xf numFmtId="167" fontId="1" fillId="0" borderId="7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66" fontId="1" fillId="0" borderId="12" xfId="0" applyNumberFormat="1" applyFont="1" applyFill="1" applyBorder="1" applyAlignment="1">
      <alignment horizontal="center" vertical="center"/>
    </xf>
    <xf numFmtId="166" fontId="1" fillId="0" borderId="15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18" xfId="0" applyBorder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65" fontId="11" fillId="0" borderId="12" xfId="0" applyNumberFormat="1" applyFont="1" applyBorder="1" applyAlignment="1">
      <alignment horizontal="center" vertical="center"/>
    </xf>
    <xf numFmtId="165" fontId="11" fillId="0" borderId="15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165" fontId="11" fillId="0" borderId="12" xfId="0" applyNumberFormat="1" applyFont="1" applyFill="1" applyBorder="1" applyAlignment="1">
      <alignment horizontal="center" vertical="center"/>
    </xf>
    <xf numFmtId="165" fontId="11" fillId="0" borderId="15" xfId="0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/>
    </xf>
    <xf numFmtId="165" fontId="11" fillId="0" borderId="26" xfId="0" applyNumberFormat="1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166" fontId="1" fillId="0" borderId="11" xfId="0" applyNumberFormat="1" applyFont="1" applyFill="1" applyBorder="1" applyAlignment="1">
      <alignment horizontal="center" vertical="center"/>
    </xf>
    <xf numFmtId="166" fontId="1" fillId="0" borderId="32" xfId="0" applyNumberFormat="1" applyFont="1" applyFill="1" applyBorder="1" applyAlignment="1">
      <alignment horizontal="center" vertical="center"/>
    </xf>
    <xf numFmtId="166" fontId="1" fillId="0" borderId="28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4" xfId="0" applyNumberFormat="1" applyFont="1" applyFill="1" applyBorder="1" applyAlignment="1">
      <alignment horizontal="center" vertical="center"/>
    </xf>
    <xf numFmtId="0" fontId="11" fillId="0" borderId="25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1" fontId="1" fillId="0" borderId="26" xfId="0" applyNumberFormat="1" applyFont="1" applyFill="1" applyBorder="1" applyAlignment="1">
      <alignment horizontal="center" vertical="center"/>
    </xf>
    <xf numFmtId="1" fontId="1" fillId="0" borderId="27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65" fontId="11" fillId="0" borderId="33" xfId="0" applyNumberFormat="1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1" fillId="0" borderId="35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1" fontId="1" fillId="0" borderId="31" xfId="0" applyNumberFormat="1" applyFont="1" applyFill="1" applyBorder="1" applyAlignment="1">
      <alignment horizontal="center" vertical="center"/>
    </xf>
    <xf numFmtId="1" fontId="1" fillId="0" borderId="37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166" fontId="1" fillId="0" borderId="38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" fontId="1" fillId="0" borderId="16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" fontId="11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65" fontId="11" fillId="0" borderId="16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166" fontId="1" fillId="0" borderId="16" xfId="0" applyNumberFormat="1" applyFont="1" applyFill="1" applyBorder="1" applyAlignment="1">
      <alignment horizontal="center" vertical="center"/>
    </xf>
    <xf numFmtId="166" fontId="1" fillId="0" borderId="39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165" fontId="11" fillId="0" borderId="26" xfId="0" applyNumberFormat="1" applyFont="1" applyBorder="1" applyAlignment="1">
      <alignment horizontal="center" vertical="center"/>
    </xf>
    <xf numFmtId="165" fontId="11" fillId="0" borderId="27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22</xdr:row>
      <xdr:rowOff>28575</xdr:rowOff>
    </xdr:from>
    <xdr:to>
      <xdr:col>3</xdr:col>
      <xdr:colOff>171450</xdr:colOff>
      <xdr:row>22</xdr:row>
      <xdr:rowOff>180975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1857375" y="4219575"/>
          <a:ext cx="142875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3</xdr:col>
      <xdr:colOff>28575</xdr:colOff>
      <xdr:row>23</xdr:row>
      <xdr:rowOff>19050</xdr:rowOff>
    </xdr:from>
    <xdr:to>
      <xdr:col>3</xdr:col>
      <xdr:colOff>171450</xdr:colOff>
      <xdr:row>23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857375" y="4400550"/>
          <a:ext cx="1428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3</xdr:col>
      <xdr:colOff>28575</xdr:colOff>
      <xdr:row>24</xdr:row>
      <xdr:rowOff>9525</xdr:rowOff>
    </xdr:from>
    <xdr:to>
      <xdr:col>3</xdr:col>
      <xdr:colOff>171450</xdr:colOff>
      <xdr:row>24</xdr:row>
      <xdr:rowOff>161925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857375" y="4581525"/>
          <a:ext cx="142875" cy="152400"/>
        </a:xfrm>
        <a:prstGeom prst="rect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39"/>
  <sheetViews>
    <sheetView topLeftCell="BH1" zoomScaleNormal="100" workbookViewId="0">
      <selection activeCell="BS2" sqref="BS2"/>
    </sheetView>
  </sheetViews>
  <sheetFormatPr defaultRowHeight="12" x14ac:dyDescent="0.2"/>
  <cols>
    <col min="1" max="1" width="7.42578125" style="2" customWidth="1"/>
    <col min="2" max="2" width="6.28515625" style="1" customWidth="1"/>
    <col min="3" max="3" width="11.140625" style="1" customWidth="1"/>
    <col min="4" max="5" width="35.140625" style="1" bestFit="1" customWidth="1"/>
    <col min="6" max="8" width="8.28515625" style="1" customWidth="1"/>
    <col min="9" max="9" width="45.28515625" style="2" bestFit="1" customWidth="1"/>
    <col min="10" max="10" width="6.42578125" style="2" customWidth="1"/>
    <col min="11" max="12" width="9.28515625" style="2" customWidth="1"/>
    <col min="13" max="13" width="6.42578125" style="2" customWidth="1"/>
    <col min="14" max="15" width="9.28515625" style="2" customWidth="1"/>
    <col min="16" max="18" width="8.5703125" style="2" customWidth="1"/>
    <col min="19" max="19" width="6.42578125" style="2" customWidth="1"/>
    <col min="20" max="21" width="9.28515625" style="2" customWidth="1"/>
    <col min="22" max="22" width="6.42578125" style="2" customWidth="1"/>
    <col min="23" max="23" width="9.28515625" style="2" customWidth="1"/>
    <col min="24" max="24" width="9.28515625" style="45" customWidth="1"/>
    <col min="25" max="25" width="8.5703125" style="45" customWidth="1"/>
    <col min="26" max="26" width="8.5703125" style="2" customWidth="1"/>
    <col min="27" max="27" width="9" style="2" customWidth="1"/>
    <col min="28" max="28" width="9.5703125" style="2" customWidth="1"/>
    <col min="29" max="29" width="9.140625" style="2"/>
    <col min="30" max="31" width="11.42578125" style="2" customWidth="1"/>
    <col min="32" max="32" width="13.7109375" style="2" customWidth="1"/>
    <col min="33" max="33" width="14" style="2" customWidth="1"/>
    <col min="34" max="34" width="18" style="2" bestFit="1" customWidth="1"/>
    <col min="35" max="35" width="6.42578125" style="2" customWidth="1"/>
    <col min="36" max="37" width="9.28515625" style="2" customWidth="1"/>
    <col min="38" max="38" width="6.42578125" style="2" customWidth="1"/>
    <col min="39" max="39" width="9.28515625" style="2" customWidth="1"/>
    <col min="40" max="40" width="9.28515625" style="45" customWidth="1"/>
    <col min="41" max="41" width="8.5703125" style="45" customWidth="1"/>
    <col min="42" max="42" width="8.5703125" style="2" customWidth="1"/>
    <col min="43" max="43" width="9" style="2" customWidth="1"/>
    <col min="44" max="44" width="9.42578125" style="2" customWidth="1"/>
    <col min="45" max="45" width="9.140625" style="2"/>
    <col min="46" max="47" width="11.42578125" style="2" customWidth="1"/>
    <col min="48" max="48" width="13.7109375" style="2" customWidth="1"/>
    <col min="49" max="49" width="14" style="2" customWidth="1"/>
    <col min="50" max="50" width="13.140625" style="2" customWidth="1"/>
    <col min="51" max="51" width="6.42578125" style="2" customWidth="1"/>
    <col min="52" max="53" width="9.28515625" style="2" customWidth="1"/>
    <col min="54" max="54" width="6.42578125" style="2" customWidth="1"/>
    <col min="55" max="55" width="9.28515625" style="2" customWidth="1"/>
    <col min="56" max="56" width="9.28515625" style="45" customWidth="1"/>
    <col min="57" max="57" width="8.5703125" style="45" customWidth="1"/>
    <col min="58" max="58" width="8.5703125" style="2" customWidth="1"/>
    <col min="59" max="59" width="9" style="2" customWidth="1"/>
    <col min="60" max="60" width="9.28515625" style="2" customWidth="1"/>
    <col min="61" max="61" width="9.140625" style="2"/>
    <col min="62" max="63" width="11.42578125" style="2" customWidth="1"/>
    <col min="64" max="64" width="13.7109375" style="2" customWidth="1"/>
    <col min="65" max="65" width="14" style="2" customWidth="1"/>
    <col min="66" max="66" width="18" style="2" bestFit="1" customWidth="1"/>
    <col min="67" max="67" width="11.5703125" style="2" customWidth="1"/>
    <col min="68" max="68" width="19.42578125" style="2" bestFit="1" customWidth="1"/>
    <col min="69" max="69" width="27.7109375" style="2" bestFit="1" customWidth="1"/>
    <col min="70" max="82" width="9.140625" style="2"/>
    <col min="83" max="16384" width="9.140625" style="1"/>
  </cols>
  <sheetData>
    <row r="1" spans="1:82" ht="15" customHeight="1" thickTop="1" x14ac:dyDescent="0.2">
      <c r="A1" s="105" t="s">
        <v>188</v>
      </c>
      <c r="B1" s="106"/>
      <c r="C1" s="106"/>
      <c r="D1" s="106"/>
      <c r="E1" s="106"/>
      <c r="F1" s="106"/>
      <c r="G1" s="106"/>
      <c r="H1" s="107"/>
      <c r="I1" s="106" t="s">
        <v>187</v>
      </c>
      <c r="J1" s="106"/>
      <c r="K1" s="106"/>
      <c r="L1" s="106"/>
      <c r="M1" s="106"/>
      <c r="N1" s="106"/>
      <c r="O1" s="106"/>
      <c r="P1" s="106"/>
      <c r="Q1" s="106"/>
      <c r="R1" s="107"/>
      <c r="S1" s="108" t="s">
        <v>186</v>
      </c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I1" s="108" t="s">
        <v>185</v>
      </c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10"/>
      <c r="AY1" s="127" t="s">
        <v>184</v>
      </c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10"/>
      <c r="BO1" s="108" t="s">
        <v>183</v>
      </c>
      <c r="BP1" s="109"/>
      <c r="BQ1" s="110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</row>
    <row r="2" spans="1:82" ht="66.75" customHeight="1" x14ac:dyDescent="0.2">
      <c r="A2" s="116" t="s">
        <v>182</v>
      </c>
      <c r="B2" s="88" t="s">
        <v>181</v>
      </c>
      <c r="C2" s="88" t="s">
        <v>180</v>
      </c>
      <c r="D2" s="88" t="s">
        <v>179</v>
      </c>
      <c r="E2" s="88" t="s">
        <v>178</v>
      </c>
      <c r="F2" s="88" t="s">
        <v>177</v>
      </c>
      <c r="G2" s="88" t="s">
        <v>176</v>
      </c>
      <c r="H2" s="123" t="s">
        <v>175</v>
      </c>
      <c r="I2" s="86" t="s">
        <v>174</v>
      </c>
      <c r="J2" s="115" t="s">
        <v>173</v>
      </c>
      <c r="K2" s="112"/>
      <c r="L2" s="113"/>
      <c r="M2" s="115" t="s">
        <v>172</v>
      </c>
      <c r="N2" s="112"/>
      <c r="O2" s="113"/>
      <c r="P2" s="119" t="s">
        <v>168</v>
      </c>
      <c r="Q2" s="119" t="s">
        <v>167</v>
      </c>
      <c r="R2" s="121" t="s">
        <v>171</v>
      </c>
      <c r="S2" s="111" t="s">
        <v>170</v>
      </c>
      <c r="T2" s="112"/>
      <c r="U2" s="113"/>
      <c r="V2" s="114" t="s">
        <v>169</v>
      </c>
      <c r="W2" s="114"/>
      <c r="X2" s="115"/>
      <c r="Y2" s="114" t="s">
        <v>168</v>
      </c>
      <c r="Z2" s="86" t="s">
        <v>167</v>
      </c>
      <c r="AA2" s="88" t="s">
        <v>166</v>
      </c>
      <c r="AB2" s="88" t="s">
        <v>165</v>
      </c>
      <c r="AC2" s="88" t="s">
        <v>164</v>
      </c>
      <c r="AD2" s="88" t="s">
        <v>163</v>
      </c>
      <c r="AE2" s="88" t="s">
        <v>162</v>
      </c>
      <c r="AF2" s="88" t="s">
        <v>161</v>
      </c>
      <c r="AG2" s="88" t="s">
        <v>160</v>
      </c>
      <c r="AH2" s="125" t="s">
        <v>159</v>
      </c>
      <c r="AI2" s="111" t="s">
        <v>170</v>
      </c>
      <c r="AJ2" s="112"/>
      <c r="AK2" s="113"/>
      <c r="AL2" s="114" t="s">
        <v>169</v>
      </c>
      <c r="AM2" s="114"/>
      <c r="AN2" s="115"/>
      <c r="AO2" s="114" t="s">
        <v>168</v>
      </c>
      <c r="AP2" s="86" t="s">
        <v>167</v>
      </c>
      <c r="AQ2" s="88" t="s">
        <v>166</v>
      </c>
      <c r="AR2" s="88" t="s">
        <v>165</v>
      </c>
      <c r="AS2" s="88" t="s">
        <v>164</v>
      </c>
      <c r="AT2" s="88" t="s">
        <v>163</v>
      </c>
      <c r="AU2" s="88" t="s">
        <v>162</v>
      </c>
      <c r="AV2" s="88" t="s">
        <v>161</v>
      </c>
      <c r="AW2" s="88" t="s">
        <v>160</v>
      </c>
      <c r="AX2" s="125" t="s">
        <v>159</v>
      </c>
      <c r="AY2" s="111" t="s">
        <v>170</v>
      </c>
      <c r="AZ2" s="112"/>
      <c r="BA2" s="113"/>
      <c r="BB2" s="115" t="s">
        <v>169</v>
      </c>
      <c r="BC2" s="112"/>
      <c r="BD2" s="112"/>
      <c r="BE2" s="114" t="s">
        <v>168</v>
      </c>
      <c r="BF2" s="86" t="s">
        <v>167</v>
      </c>
      <c r="BG2" s="88" t="s">
        <v>166</v>
      </c>
      <c r="BH2" s="88" t="s">
        <v>165</v>
      </c>
      <c r="BI2" s="88" t="s">
        <v>164</v>
      </c>
      <c r="BJ2" s="88" t="s">
        <v>163</v>
      </c>
      <c r="BK2" s="88" t="s">
        <v>162</v>
      </c>
      <c r="BL2" s="88" t="s">
        <v>161</v>
      </c>
      <c r="BM2" s="88" t="s">
        <v>160</v>
      </c>
      <c r="BN2" s="125" t="s">
        <v>159</v>
      </c>
      <c r="BO2" s="116" t="s">
        <v>158</v>
      </c>
      <c r="BP2" s="88" t="s">
        <v>157</v>
      </c>
      <c r="BQ2" s="123" t="s">
        <v>156</v>
      </c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</row>
    <row r="3" spans="1:82" ht="17.25" customHeight="1" x14ac:dyDescent="0.2">
      <c r="A3" s="117"/>
      <c r="B3" s="89"/>
      <c r="C3" s="89"/>
      <c r="D3" s="89"/>
      <c r="E3" s="89"/>
      <c r="F3" s="89"/>
      <c r="G3" s="89"/>
      <c r="H3" s="124"/>
      <c r="I3" s="118"/>
      <c r="J3" s="25" t="s">
        <v>155</v>
      </c>
      <c r="K3" s="25" t="s">
        <v>154</v>
      </c>
      <c r="L3" s="24" t="s">
        <v>153</v>
      </c>
      <c r="M3" s="25" t="s">
        <v>155</v>
      </c>
      <c r="N3" s="25" t="s">
        <v>154</v>
      </c>
      <c r="O3" s="24" t="s">
        <v>153</v>
      </c>
      <c r="P3" s="120"/>
      <c r="Q3" s="120"/>
      <c r="R3" s="122"/>
      <c r="S3" s="13" t="s">
        <v>155</v>
      </c>
      <c r="T3" s="25" t="s">
        <v>154</v>
      </c>
      <c r="U3" s="24" t="s">
        <v>153</v>
      </c>
      <c r="V3" s="24" t="s">
        <v>155</v>
      </c>
      <c r="W3" s="24" t="s">
        <v>154</v>
      </c>
      <c r="X3" s="25" t="s">
        <v>153</v>
      </c>
      <c r="Y3" s="114"/>
      <c r="Z3" s="87"/>
      <c r="AA3" s="89"/>
      <c r="AB3" s="89"/>
      <c r="AC3" s="89"/>
      <c r="AD3" s="89"/>
      <c r="AE3" s="89"/>
      <c r="AF3" s="89"/>
      <c r="AG3" s="89"/>
      <c r="AH3" s="89"/>
      <c r="AI3" s="13" t="s">
        <v>155</v>
      </c>
      <c r="AJ3" s="25" t="s">
        <v>154</v>
      </c>
      <c r="AK3" s="24" t="s">
        <v>153</v>
      </c>
      <c r="AL3" s="24" t="s">
        <v>155</v>
      </c>
      <c r="AM3" s="24" t="s">
        <v>154</v>
      </c>
      <c r="AN3" s="25" t="s">
        <v>153</v>
      </c>
      <c r="AO3" s="114"/>
      <c r="AP3" s="87"/>
      <c r="AQ3" s="89"/>
      <c r="AR3" s="89"/>
      <c r="AS3" s="89"/>
      <c r="AT3" s="89"/>
      <c r="AU3" s="89"/>
      <c r="AV3" s="89"/>
      <c r="AW3" s="89"/>
      <c r="AX3" s="89"/>
      <c r="AY3" s="11" t="s">
        <v>155</v>
      </c>
      <c r="AZ3" s="25" t="s">
        <v>154</v>
      </c>
      <c r="BA3" s="24" t="s">
        <v>153</v>
      </c>
      <c r="BB3" s="25" t="s">
        <v>155</v>
      </c>
      <c r="BC3" s="25" t="s">
        <v>154</v>
      </c>
      <c r="BD3" s="25" t="s">
        <v>153</v>
      </c>
      <c r="BE3" s="114"/>
      <c r="BF3" s="87"/>
      <c r="BG3" s="89"/>
      <c r="BH3" s="89"/>
      <c r="BI3" s="89"/>
      <c r="BJ3" s="89"/>
      <c r="BK3" s="89"/>
      <c r="BL3" s="89"/>
      <c r="BM3" s="89"/>
      <c r="BN3" s="126"/>
      <c r="BO3" s="117"/>
      <c r="BP3" s="89"/>
      <c r="BQ3" s="124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</row>
    <row r="4" spans="1:82" ht="12" customHeight="1" x14ac:dyDescent="0.2">
      <c r="A4" s="48">
        <v>101</v>
      </c>
      <c r="B4" s="9" t="s">
        <v>17</v>
      </c>
      <c r="C4" s="9" t="s">
        <v>237</v>
      </c>
      <c r="D4" s="9" t="s">
        <v>152</v>
      </c>
      <c r="E4" s="9" t="s">
        <v>151</v>
      </c>
      <c r="F4" s="9">
        <v>264.60000000000002</v>
      </c>
      <c r="G4" s="9">
        <v>284.2</v>
      </c>
      <c r="H4" s="53">
        <v>19.599999999999966</v>
      </c>
      <c r="I4" s="47" t="s">
        <v>150</v>
      </c>
      <c r="J4" s="4" t="s">
        <v>8</v>
      </c>
      <c r="K4" s="17" t="s">
        <v>148</v>
      </c>
      <c r="L4" s="4">
        <v>8567768</v>
      </c>
      <c r="M4" s="4" t="s">
        <v>8</v>
      </c>
      <c r="N4" s="17" t="s">
        <v>149</v>
      </c>
      <c r="O4" s="4">
        <v>8564226</v>
      </c>
      <c r="P4" s="4" t="s">
        <v>147</v>
      </c>
      <c r="Q4" s="4" t="s">
        <v>141</v>
      </c>
      <c r="R4" s="4">
        <v>6270</v>
      </c>
      <c r="S4" s="13" t="s">
        <v>8</v>
      </c>
      <c r="T4" s="17" t="s">
        <v>148</v>
      </c>
      <c r="U4" s="4">
        <v>8567768</v>
      </c>
      <c r="V4" s="9" t="s">
        <v>8</v>
      </c>
      <c r="W4" s="10">
        <v>471328</v>
      </c>
      <c r="X4" s="4">
        <v>8567714</v>
      </c>
      <c r="Y4" s="9" t="s">
        <v>147</v>
      </c>
      <c r="Z4" s="41" t="s">
        <v>141</v>
      </c>
      <c r="AA4" s="9">
        <v>130</v>
      </c>
      <c r="AB4" s="9">
        <v>25</v>
      </c>
      <c r="AC4" s="3">
        <f>AA4*AB4</f>
        <v>3250</v>
      </c>
      <c r="AD4" s="3">
        <v>0</v>
      </c>
      <c r="AE4" s="3">
        <v>6</v>
      </c>
      <c r="AF4" s="23">
        <v>0</v>
      </c>
      <c r="AG4" s="23">
        <f>AC4*'Base Custos Travessia'!B16</f>
        <v>1625000</v>
      </c>
      <c r="AH4" s="23">
        <f>AF4+AG4</f>
        <v>1625000</v>
      </c>
      <c r="AI4" s="13" t="s">
        <v>8</v>
      </c>
      <c r="AJ4" s="21" t="s">
        <v>146</v>
      </c>
      <c r="AK4" s="9">
        <v>8567650</v>
      </c>
      <c r="AL4" s="9" t="s">
        <v>8</v>
      </c>
      <c r="AM4" s="10">
        <v>470763</v>
      </c>
      <c r="AN4" s="4">
        <v>8567496</v>
      </c>
      <c r="AO4" s="9" t="s">
        <v>145</v>
      </c>
      <c r="AP4" s="41" t="s">
        <v>144</v>
      </c>
      <c r="AQ4" s="9">
        <v>300</v>
      </c>
      <c r="AR4" s="9">
        <v>25</v>
      </c>
      <c r="AS4" s="3">
        <f>AR4*AQ4</f>
        <v>7500</v>
      </c>
      <c r="AT4" s="3">
        <v>0</v>
      </c>
      <c r="AU4" s="3">
        <v>6</v>
      </c>
      <c r="AV4" s="23">
        <f>AS4*'Base Custos Travessia'!F8</f>
        <v>3514246.8749999995</v>
      </c>
      <c r="AW4" s="23">
        <f>AS4*'Base Custos Travessia'!B16</f>
        <v>3750000</v>
      </c>
      <c r="AX4" s="23">
        <f>AV4+AW4</f>
        <v>7264246.875</v>
      </c>
      <c r="AY4" s="11" t="s">
        <v>8</v>
      </c>
      <c r="AZ4" s="21" t="s">
        <v>143</v>
      </c>
      <c r="BA4" s="9">
        <v>8564600</v>
      </c>
      <c r="BB4" s="9" t="s">
        <v>8</v>
      </c>
      <c r="BC4" s="44">
        <v>468451</v>
      </c>
      <c r="BD4" s="4">
        <v>8564215</v>
      </c>
      <c r="BE4" s="9" t="s">
        <v>142</v>
      </c>
      <c r="BF4" s="41" t="s">
        <v>141</v>
      </c>
      <c r="BG4" s="9">
        <v>400</v>
      </c>
      <c r="BH4" s="9">
        <v>25</v>
      </c>
      <c r="BI4" s="3">
        <f>BH4*BG4</f>
        <v>10000</v>
      </c>
      <c r="BJ4" s="3"/>
      <c r="BK4" s="3">
        <v>4</v>
      </c>
      <c r="BL4" s="23">
        <v>0</v>
      </c>
      <c r="BM4" s="23">
        <f>BI4*'Base Custos Travessia'!B16</f>
        <v>5000000</v>
      </c>
      <c r="BN4" s="22">
        <f>BL4+BM4</f>
        <v>5000000</v>
      </c>
      <c r="BO4" s="42">
        <v>5</v>
      </c>
      <c r="BP4" s="19">
        <f>BN4+AX4+AH4</f>
        <v>13889246.875</v>
      </c>
      <c r="BQ4" s="50" t="s">
        <v>5</v>
      </c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</row>
    <row r="5" spans="1:82" ht="12" customHeight="1" x14ac:dyDescent="0.2">
      <c r="A5" s="49">
        <v>101</v>
      </c>
      <c r="B5" s="9" t="s">
        <v>17</v>
      </c>
      <c r="C5" s="9" t="s">
        <v>140</v>
      </c>
      <c r="D5" s="9" t="s">
        <v>132</v>
      </c>
      <c r="E5" s="9" t="s">
        <v>114</v>
      </c>
      <c r="F5" s="9">
        <v>302.39999999999998</v>
      </c>
      <c r="G5" s="9">
        <v>327.5</v>
      </c>
      <c r="H5" s="53">
        <v>25.100000000000023</v>
      </c>
      <c r="I5" s="47" t="s">
        <v>222</v>
      </c>
      <c r="J5" s="4" t="s">
        <v>8</v>
      </c>
      <c r="K5" s="17" t="s">
        <v>139</v>
      </c>
      <c r="L5" s="4">
        <v>8519700</v>
      </c>
      <c r="M5" s="4" t="s">
        <v>8</v>
      </c>
      <c r="N5" s="17" t="s">
        <v>135</v>
      </c>
      <c r="O5" s="4">
        <v>8519308</v>
      </c>
      <c r="P5" s="4" t="s">
        <v>138</v>
      </c>
      <c r="Q5" s="4" t="s">
        <v>133</v>
      </c>
      <c r="R5" s="4">
        <v>600</v>
      </c>
      <c r="S5" s="13" t="s">
        <v>8</v>
      </c>
      <c r="T5" s="17" t="s">
        <v>139</v>
      </c>
      <c r="U5" s="4">
        <v>8519700</v>
      </c>
      <c r="V5" s="9" t="s">
        <v>8</v>
      </c>
      <c r="W5" s="10">
        <v>456800</v>
      </c>
      <c r="X5" s="4">
        <v>8519577</v>
      </c>
      <c r="Y5" s="9" t="s">
        <v>138</v>
      </c>
      <c r="Z5" s="41" t="s">
        <v>137</v>
      </c>
      <c r="AA5" s="9">
        <v>170</v>
      </c>
      <c r="AB5" s="9">
        <v>25</v>
      </c>
      <c r="AC5" s="3">
        <f>AA5*AB5</f>
        <v>4250</v>
      </c>
      <c r="AD5" s="3">
        <v>0</v>
      </c>
      <c r="AE5" s="3">
        <v>6</v>
      </c>
      <c r="AF5" s="19">
        <f>AC5*'Base Custos Travessia'!F8</f>
        <v>1991406.5624999998</v>
      </c>
      <c r="AG5" s="19">
        <f>AC5*'Base Custos Travessia'!B17</f>
        <v>170000</v>
      </c>
      <c r="AH5" s="19">
        <f>AF5+AG5</f>
        <v>2161406.5625</v>
      </c>
      <c r="AI5" s="13" t="s">
        <v>8</v>
      </c>
      <c r="AJ5" s="21" t="s">
        <v>136</v>
      </c>
      <c r="AK5" s="9">
        <v>8519492</v>
      </c>
      <c r="AL5" s="9" t="s">
        <v>8</v>
      </c>
      <c r="AM5" s="21" t="s">
        <v>135</v>
      </c>
      <c r="AN5" s="4">
        <v>8519308</v>
      </c>
      <c r="AO5" s="9" t="s">
        <v>134</v>
      </c>
      <c r="AP5" s="41" t="s">
        <v>133</v>
      </c>
      <c r="AQ5" s="9">
        <v>220</v>
      </c>
      <c r="AR5" s="9">
        <v>25</v>
      </c>
      <c r="AS5" s="3">
        <f>AR5*AQ5</f>
        <v>5500</v>
      </c>
      <c r="AT5" s="3">
        <v>0</v>
      </c>
      <c r="AU5" s="3">
        <v>5</v>
      </c>
      <c r="AV5" s="19">
        <f>AS5*'Base Custos Travessia'!F7</f>
        <v>3092537.25</v>
      </c>
      <c r="AW5" s="19">
        <f>AS5*'Base Custos Travessia'!B17</f>
        <v>220000</v>
      </c>
      <c r="AX5" s="19">
        <f>AV5+AW5</f>
        <v>3312537.25</v>
      </c>
      <c r="AY5" s="11"/>
      <c r="AZ5" s="9"/>
      <c r="BA5" s="9"/>
      <c r="BB5" s="9"/>
      <c r="BC5" s="44"/>
      <c r="BD5" s="4"/>
      <c r="BE5" s="9"/>
      <c r="BF5" s="41"/>
      <c r="BG5" s="9"/>
      <c r="BH5" s="9"/>
      <c r="BI5" s="3"/>
      <c r="BJ5" s="3"/>
      <c r="BK5" s="3"/>
      <c r="BL5" s="3"/>
      <c r="BM5" s="3"/>
      <c r="BN5" s="20"/>
      <c r="BO5" s="42">
        <v>5</v>
      </c>
      <c r="BP5" s="19">
        <f>BN5+AX5+AH5</f>
        <v>5473943.8125</v>
      </c>
      <c r="BQ5" s="50" t="s">
        <v>5</v>
      </c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</row>
    <row r="6" spans="1:82" ht="12.75" customHeight="1" x14ac:dyDescent="0.2">
      <c r="A6" s="49">
        <v>101</v>
      </c>
      <c r="B6" s="9" t="s">
        <v>17</v>
      </c>
      <c r="C6" s="9" t="s">
        <v>115</v>
      </c>
      <c r="D6" s="9" t="s">
        <v>132</v>
      </c>
      <c r="E6" s="9" t="s">
        <v>114</v>
      </c>
      <c r="F6" s="9">
        <v>302.39999999999998</v>
      </c>
      <c r="G6" s="9">
        <v>327.5</v>
      </c>
      <c r="H6" s="53">
        <v>25.100000000000023</v>
      </c>
      <c r="I6" s="131" t="s">
        <v>131</v>
      </c>
      <c r="J6" s="78" t="s">
        <v>8</v>
      </c>
      <c r="K6" s="153" t="s">
        <v>127</v>
      </c>
      <c r="L6" s="78">
        <v>8513431</v>
      </c>
      <c r="M6" s="78" t="s">
        <v>8</v>
      </c>
      <c r="N6" s="153" t="s">
        <v>130</v>
      </c>
      <c r="O6" s="78">
        <v>8511390</v>
      </c>
      <c r="P6" s="78" t="s">
        <v>129</v>
      </c>
      <c r="Q6" s="78" t="s">
        <v>128</v>
      </c>
      <c r="R6" s="191">
        <v>2170</v>
      </c>
      <c r="S6" s="128" t="s">
        <v>8</v>
      </c>
      <c r="T6" s="153" t="s">
        <v>127</v>
      </c>
      <c r="U6" s="78">
        <v>8513431</v>
      </c>
      <c r="V6" s="70" t="s">
        <v>8</v>
      </c>
      <c r="W6" s="81">
        <v>454523</v>
      </c>
      <c r="X6" s="82">
        <v>8512491</v>
      </c>
      <c r="Y6" s="70" t="s">
        <v>126</v>
      </c>
      <c r="Z6" s="131" t="s">
        <v>125</v>
      </c>
      <c r="AA6" s="78">
        <v>250</v>
      </c>
      <c r="AB6" s="78">
        <v>25</v>
      </c>
      <c r="AC6" s="91">
        <f>AA6*AB6</f>
        <v>6250</v>
      </c>
      <c r="AD6" s="91">
        <v>0</v>
      </c>
      <c r="AE6" s="91">
        <v>7</v>
      </c>
      <c r="AF6" s="135">
        <f>AC6*'Base Custos Travessia'!F9</f>
        <v>3006633.4374999995</v>
      </c>
      <c r="AG6" s="135">
        <f>AC6*'Base Custos Travessia'!B18</f>
        <v>250000</v>
      </c>
      <c r="AH6" s="193">
        <f>AF6+AG6</f>
        <v>3256633.4374999995</v>
      </c>
      <c r="AI6" s="128" t="s">
        <v>8</v>
      </c>
      <c r="AJ6" s="102">
        <v>454523</v>
      </c>
      <c r="AK6" s="78">
        <v>8512491</v>
      </c>
      <c r="AL6" s="70" t="s">
        <v>8</v>
      </c>
      <c r="AM6" s="81">
        <v>454760</v>
      </c>
      <c r="AN6" s="82">
        <v>8512128</v>
      </c>
      <c r="AO6" s="70" t="s">
        <v>125</v>
      </c>
      <c r="AP6" s="131" t="s">
        <v>124</v>
      </c>
      <c r="AQ6" s="78">
        <v>430</v>
      </c>
      <c r="AR6" s="78">
        <v>25</v>
      </c>
      <c r="AS6" s="91">
        <f>AR6*AQ6</f>
        <v>10750</v>
      </c>
      <c r="AT6" s="91">
        <v>0</v>
      </c>
      <c r="AU6" s="91">
        <v>4</v>
      </c>
      <c r="AV6" s="135">
        <f>AS6*'Base Custos Travessia'!F6</f>
        <v>7051922.0624999991</v>
      </c>
      <c r="AW6" s="135">
        <f>AS6*'Base Custos Travessia'!B18</f>
        <v>430000</v>
      </c>
      <c r="AX6" s="193">
        <f>AV6+AW6</f>
        <v>7481922.0624999991</v>
      </c>
      <c r="AY6" s="128"/>
      <c r="AZ6" s="78"/>
      <c r="BA6" s="78"/>
      <c r="BB6" s="78"/>
      <c r="BC6" s="144"/>
      <c r="BD6" s="82"/>
      <c r="BE6" s="70"/>
      <c r="BF6" s="131"/>
      <c r="BG6" s="78"/>
      <c r="BH6" s="78"/>
      <c r="BI6" s="91"/>
      <c r="BJ6" s="91"/>
      <c r="BK6" s="91"/>
      <c r="BL6" s="91"/>
      <c r="BM6" s="91"/>
      <c r="BN6" s="195"/>
      <c r="BO6" s="161">
        <v>5</v>
      </c>
      <c r="BP6" s="135">
        <f>AX6+AH6+BN6</f>
        <v>10738555.499999998</v>
      </c>
      <c r="BQ6" s="195" t="s">
        <v>5</v>
      </c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</row>
    <row r="7" spans="1:82" ht="12" customHeight="1" x14ac:dyDescent="0.2">
      <c r="A7" s="49"/>
      <c r="B7" s="9"/>
      <c r="C7" s="9" t="s">
        <v>115</v>
      </c>
      <c r="D7" s="9" t="s">
        <v>114</v>
      </c>
      <c r="E7" s="9" t="s">
        <v>99</v>
      </c>
      <c r="F7" s="9">
        <v>327.5</v>
      </c>
      <c r="G7" s="9">
        <v>348.2</v>
      </c>
      <c r="H7" s="53">
        <v>20.699999999999989</v>
      </c>
      <c r="I7" s="133"/>
      <c r="J7" s="80"/>
      <c r="K7" s="154"/>
      <c r="L7" s="80"/>
      <c r="M7" s="80"/>
      <c r="N7" s="154"/>
      <c r="O7" s="80"/>
      <c r="P7" s="80"/>
      <c r="Q7" s="80"/>
      <c r="R7" s="192"/>
      <c r="S7" s="130"/>
      <c r="T7" s="154"/>
      <c r="U7" s="80"/>
      <c r="V7" s="70"/>
      <c r="W7" s="81"/>
      <c r="X7" s="82"/>
      <c r="Y7" s="70"/>
      <c r="Z7" s="133"/>
      <c r="AA7" s="80"/>
      <c r="AB7" s="80"/>
      <c r="AC7" s="93"/>
      <c r="AD7" s="93"/>
      <c r="AE7" s="93"/>
      <c r="AF7" s="137"/>
      <c r="AG7" s="137"/>
      <c r="AH7" s="194"/>
      <c r="AI7" s="130"/>
      <c r="AJ7" s="104"/>
      <c r="AK7" s="80"/>
      <c r="AL7" s="70"/>
      <c r="AM7" s="81"/>
      <c r="AN7" s="82"/>
      <c r="AO7" s="70"/>
      <c r="AP7" s="133"/>
      <c r="AQ7" s="80"/>
      <c r="AR7" s="80"/>
      <c r="AS7" s="93"/>
      <c r="AT7" s="93"/>
      <c r="AU7" s="93"/>
      <c r="AV7" s="137"/>
      <c r="AW7" s="137"/>
      <c r="AX7" s="194"/>
      <c r="AY7" s="130"/>
      <c r="AZ7" s="80"/>
      <c r="BA7" s="80"/>
      <c r="BB7" s="80"/>
      <c r="BC7" s="146"/>
      <c r="BD7" s="82"/>
      <c r="BE7" s="70"/>
      <c r="BF7" s="133"/>
      <c r="BG7" s="80"/>
      <c r="BH7" s="80"/>
      <c r="BI7" s="93"/>
      <c r="BJ7" s="93"/>
      <c r="BK7" s="93"/>
      <c r="BL7" s="93"/>
      <c r="BM7" s="93"/>
      <c r="BN7" s="196"/>
      <c r="BO7" s="162"/>
      <c r="BP7" s="137"/>
      <c r="BQ7" s="196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</row>
    <row r="8" spans="1:82" ht="12" customHeight="1" x14ac:dyDescent="0.2">
      <c r="A8" s="49">
        <v>101</v>
      </c>
      <c r="B8" s="9" t="s">
        <v>17</v>
      </c>
      <c r="C8" s="9" t="s">
        <v>115</v>
      </c>
      <c r="D8" s="9" t="s">
        <v>114</v>
      </c>
      <c r="E8" s="9" t="s">
        <v>99</v>
      </c>
      <c r="F8" s="9">
        <v>327.5</v>
      </c>
      <c r="G8" s="9">
        <v>348.2</v>
      </c>
      <c r="H8" s="53">
        <v>20.699999999999989</v>
      </c>
      <c r="I8" s="47" t="s">
        <v>223</v>
      </c>
      <c r="J8" s="4" t="s">
        <v>8</v>
      </c>
      <c r="K8" s="17" t="s">
        <v>123</v>
      </c>
      <c r="L8" s="4">
        <v>8506795</v>
      </c>
      <c r="M8" s="4" t="s">
        <v>8</v>
      </c>
      <c r="N8" s="17" t="s">
        <v>118</v>
      </c>
      <c r="O8" s="4">
        <v>8506288</v>
      </c>
      <c r="P8" s="4" t="s">
        <v>122</v>
      </c>
      <c r="Q8" s="4" t="s">
        <v>116</v>
      </c>
      <c r="R8" s="4">
        <v>440</v>
      </c>
      <c r="S8" s="13" t="s">
        <v>8</v>
      </c>
      <c r="T8" s="17" t="s">
        <v>121</v>
      </c>
      <c r="U8" s="4">
        <v>8506609</v>
      </c>
      <c r="V8" s="9" t="s">
        <v>8</v>
      </c>
      <c r="W8" s="10">
        <v>451492</v>
      </c>
      <c r="X8" s="4">
        <v>8506501</v>
      </c>
      <c r="Y8" s="9" t="s">
        <v>120</v>
      </c>
      <c r="Z8" s="41" t="s">
        <v>119</v>
      </c>
      <c r="AA8" s="9">
        <v>150</v>
      </c>
      <c r="AB8" s="9">
        <v>25</v>
      </c>
      <c r="AC8" s="3">
        <f>AA8*AB8</f>
        <v>3750</v>
      </c>
      <c r="AD8" s="3">
        <v>0</v>
      </c>
      <c r="AE8" s="3">
        <v>4</v>
      </c>
      <c r="AF8" s="19">
        <v>0</v>
      </c>
      <c r="AG8" s="19">
        <f>AC8*'Base Custos Travessia'!B19</f>
        <v>150000</v>
      </c>
      <c r="AH8" s="19">
        <f>AF8+AG8</f>
        <v>150000</v>
      </c>
      <c r="AI8" s="13" t="s">
        <v>8</v>
      </c>
      <c r="AJ8" s="10">
        <v>451479</v>
      </c>
      <c r="AK8" s="9">
        <v>8506414</v>
      </c>
      <c r="AL8" s="9" t="s">
        <v>8</v>
      </c>
      <c r="AM8" s="21" t="s">
        <v>118</v>
      </c>
      <c r="AN8" s="4">
        <v>8506288</v>
      </c>
      <c r="AO8" s="9" t="s">
        <v>117</v>
      </c>
      <c r="AP8" s="41" t="s">
        <v>116</v>
      </c>
      <c r="AQ8" s="9">
        <v>200</v>
      </c>
      <c r="AR8" s="9">
        <v>25</v>
      </c>
      <c r="AS8" s="3">
        <f>AR8*AQ8</f>
        <v>5000</v>
      </c>
      <c r="AT8" s="3">
        <v>0</v>
      </c>
      <c r="AU8" s="3">
        <v>4</v>
      </c>
      <c r="AV8" s="19">
        <f>AS8*'Base Custos Travessia'!F6</f>
        <v>3279963.7499999995</v>
      </c>
      <c r="AW8" s="19">
        <f>AS8*'Base Custos Travessia'!B19</f>
        <v>200000</v>
      </c>
      <c r="AX8" s="19">
        <f>AV8+AW8</f>
        <v>3479963.7499999995</v>
      </c>
      <c r="AY8" s="11"/>
      <c r="AZ8" s="9"/>
      <c r="BA8" s="9"/>
      <c r="BB8" s="9"/>
      <c r="BC8" s="44"/>
      <c r="BD8" s="4"/>
      <c r="BE8" s="9"/>
      <c r="BF8" s="41"/>
      <c r="BG8" s="9"/>
      <c r="BH8" s="9"/>
      <c r="BI8" s="3"/>
      <c r="BJ8" s="3"/>
      <c r="BK8" s="3"/>
      <c r="BL8" s="3"/>
      <c r="BM8" s="3"/>
      <c r="BN8" s="20"/>
      <c r="BO8" s="42">
        <v>5</v>
      </c>
      <c r="BP8" s="19">
        <f>AX8+AH8+BN8</f>
        <v>3629963.7499999995</v>
      </c>
      <c r="BQ8" s="50" t="s">
        <v>5</v>
      </c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</row>
    <row r="9" spans="1:82" ht="12" customHeight="1" x14ac:dyDescent="0.2">
      <c r="A9" s="49">
        <v>101</v>
      </c>
      <c r="B9" s="9" t="s">
        <v>17</v>
      </c>
      <c r="C9" s="9" t="s">
        <v>115</v>
      </c>
      <c r="D9" s="9" t="s">
        <v>114</v>
      </c>
      <c r="E9" s="9" t="s">
        <v>99</v>
      </c>
      <c r="F9" s="9">
        <v>327.5</v>
      </c>
      <c r="G9" s="9">
        <v>348.2</v>
      </c>
      <c r="H9" s="53">
        <v>20.699999999999989</v>
      </c>
      <c r="I9" s="131" t="s">
        <v>113</v>
      </c>
      <c r="J9" s="78" t="s">
        <v>8</v>
      </c>
      <c r="K9" s="153" t="s">
        <v>112</v>
      </c>
      <c r="L9" s="78">
        <v>8496311</v>
      </c>
      <c r="M9" s="78" t="s">
        <v>8</v>
      </c>
      <c r="N9" s="153" t="s">
        <v>111</v>
      </c>
      <c r="O9" s="78">
        <v>8495659</v>
      </c>
      <c r="P9" s="78" t="s">
        <v>110</v>
      </c>
      <c r="Q9" s="78" t="s">
        <v>101</v>
      </c>
      <c r="R9" s="191">
        <v>2180</v>
      </c>
      <c r="S9" s="128" t="s">
        <v>8</v>
      </c>
      <c r="T9" s="153" t="s">
        <v>109</v>
      </c>
      <c r="U9" s="78">
        <v>8496390</v>
      </c>
      <c r="V9" s="70" t="s">
        <v>8</v>
      </c>
      <c r="W9" s="81">
        <v>446871</v>
      </c>
      <c r="X9" s="82">
        <v>8496347</v>
      </c>
      <c r="Y9" s="70" t="s">
        <v>108</v>
      </c>
      <c r="Z9" s="131" t="s">
        <v>107</v>
      </c>
      <c r="AA9" s="78">
        <v>480</v>
      </c>
      <c r="AB9" s="78">
        <v>25</v>
      </c>
      <c r="AC9" s="91">
        <f>AA9*AB9</f>
        <v>12000</v>
      </c>
      <c r="AD9" s="91">
        <v>0</v>
      </c>
      <c r="AE9" s="91">
        <v>4</v>
      </c>
      <c r="AF9" s="135">
        <f>AC9*'Base Custos Travessia'!F6</f>
        <v>7871912.9999999991</v>
      </c>
      <c r="AG9" s="135">
        <f>AC9*'Base Custos Travessia'!B20</f>
        <v>480000</v>
      </c>
      <c r="AH9" s="193">
        <f>AF9+AG9</f>
        <v>8351912.9999999991</v>
      </c>
      <c r="AI9" s="128" t="s">
        <v>8</v>
      </c>
      <c r="AJ9" s="102">
        <v>446741</v>
      </c>
      <c r="AK9" s="78">
        <v>8496217</v>
      </c>
      <c r="AL9" s="70" t="s">
        <v>8</v>
      </c>
      <c r="AM9" s="197" t="s">
        <v>106</v>
      </c>
      <c r="AN9" s="82">
        <v>8496144</v>
      </c>
      <c r="AO9" s="70" t="s">
        <v>105</v>
      </c>
      <c r="AP9" s="131" t="s">
        <v>104</v>
      </c>
      <c r="AQ9" s="78">
        <v>110</v>
      </c>
      <c r="AR9" s="78">
        <v>25</v>
      </c>
      <c r="AS9" s="91">
        <f>AR9*AQ9</f>
        <v>2750</v>
      </c>
      <c r="AT9" s="91">
        <v>0</v>
      </c>
      <c r="AU9" s="91">
        <v>3</v>
      </c>
      <c r="AV9" s="135">
        <f>(AS9*'Base Custos Travessia'!F5)</f>
        <v>1460364.8125</v>
      </c>
      <c r="AW9" s="135">
        <f>AS9*'Base Custos Travessia'!B20</f>
        <v>110000</v>
      </c>
      <c r="AX9" s="193">
        <f>AV9+AW9</f>
        <v>1570364.8125</v>
      </c>
      <c r="AY9" s="128" t="s">
        <v>8</v>
      </c>
      <c r="AZ9" s="153" t="s">
        <v>103</v>
      </c>
      <c r="BA9" s="78">
        <v>8496062</v>
      </c>
      <c r="BB9" s="78" t="s">
        <v>8</v>
      </c>
      <c r="BC9" s="144">
        <v>446163</v>
      </c>
      <c r="BD9" s="82">
        <v>8495670</v>
      </c>
      <c r="BE9" s="70" t="s">
        <v>102</v>
      </c>
      <c r="BF9" s="131" t="s">
        <v>101</v>
      </c>
      <c r="BG9" s="78">
        <v>570</v>
      </c>
      <c r="BH9" s="78">
        <v>25</v>
      </c>
      <c r="BI9" s="91">
        <f>BH9*BG9</f>
        <v>14250</v>
      </c>
      <c r="BJ9" s="91">
        <v>430</v>
      </c>
      <c r="BK9" s="91">
        <v>4</v>
      </c>
      <c r="BL9" s="135">
        <f>(BI9*'Base Custos Travessia'!F6)+(BJ9*'Base Custos Travessia'!D6)</f>
        <v>9750863.6624999978</v>
      </c>
      <c r="BM9" s="135">
        <f>BI9*'Base Custos Travessia'!B20</f>
        <v>570000</v>
      </c>
      <c r="BN9" s="193">
        <f>BM9+BL9</f>
        <v>10320863.662499998</v>
      </c>
      <c r="BO9" s="161">
        <v>4</v>
      </c>
      <c r="BP9" s="135">
        <f>BN9+AX9+AH9</f>
        <v>20243141.474999998</v>
      </c>
      <c r="BQ9" s="195" t="s">
        <v>5</v>
      </c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</row>
    <row r="10" spans="1:82" ht="12" customHeight="1" x14ac:dyDescent="0.2">
      <c r="A10" s="49"/>
      <c r="B10" s="9"/>
      <c r="C10" s="9" t="s">
        <v>100</v>
      </c>
      <c r="D10" s="9" t="s">
        <v>99</v>
      </c>
      <c r="E10" s="9" t="s">
        <v>98</v>
      </c>
      <c r="F10" s="9">
        <v>348.2</v>
      </c>
      <c r="G10" s="9">
        <v>364.7</v>
      </c>
      <c r="H10" s="53">
        <v>16.5</v>
      </c>
      <c r="I10" s="133"/>
      <c r="J10" s="80"/>
      <c r="K10" s="154"/>
      <c r="L10" s="80"/>
      <c r="M10" s="80"/>
      <c r="N10" s="154"/>
      <c r="O10" s="80"/>
      <c r="P10" s="80"/>
      <c r="Q10" s="80"/>
      <c r="R10" s="192"/>
      <c r="S10" s="130"/>
      <c r="T10" s="154"/>
      <c r="U10" s="80"/>
      <c r="V10" s="70"/>
      <c r="W10" s="81"/>
      <c r="X10" s="82"/>
      <c r="Y10" s="70"/>
      <c r="Z10" s="133"/>
      <c r="AA10" s="80"/>
      <c r="AB10" s="80"/>
      <c r="AC10" s="93"/>
      <c r="AD10" s="93"/>
      <c r="AE10" s="93"/>
      <c r="AF10" s="137"/>
      <c r="AG10" s="137"/>
      <c r="AH10" s="194"/>
      <c r="AI10" s="130"/>
      <c r="AJ10" s="104"/>
      <c r="AK10" s="80"/>
      <c r="AL10" s="70"/>
      <c r="AM10" s="197"/>
      <c r="AN10" s="82"/>
      <c r="AO10" s="70"/>
      <c r="AP10" s="133"/>
      <c r="AQ10" s="80"/>
      <c r="AR10" s="80"/>
      <c r="AS10" s="93"/>
      <c r="AT10" s="93"/>
      <c r="AU10" s="93"/>
      <c r="AV10" s="137"/>
      <c r="AW10" s="137"/>
      <c r="AX10" s="194"/>
      <c r="AY10" s="130"/>
      <c r="AZ10" s="154"/>
      <c r="BA10" s="80"/>
      <c r="BB10" s="80"/>
      <c r="BC10" s="146"/>
      <c r="BD10" s="82"/>
      <c r="BE10" s="70"/>
      <c r="BF10" s="133"/>
      <c r="BG10" s="80"/>
      <c r="BH10" s="80"/>
      <c r="BI10" s="93"/>
      <c r="BJ10" s="93"/>
      <c r="BK10" s="93"/>
      <c r="BL10" s="137"/>
      <c r="BM10" s="137"/>
      <c r="BN10" s="194"/>
      <c r="BO10" s="162"/>
      <c r="BP10" s="137"/>
      <c r="BQ10" s="196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</row>
    <row r="11" spans="1:82" ht="12" customHeight="1" x14ac:dyDescent="0.2">
      <c r="A11" s="49">
        <v>101</v>
      </c>
      <c r="B11" s="9" t="s">
        <v>17</v>
      </c>
      <c r="C11" s="9" t="s">
        <v>100</v>
      </c>
      <c r="D11" s="9" t="s">
        <v>99</v>
      </c>
      <c r="E11" s="9" t="s">
        <v>98</v>
      </c>
      <c r="F11" s="9">
        <v>348.2</v>
      </c>
      <c r="G11" s="9">
        <v>364.7</v>
      </c>
      <c r="H11" s="53">
        <v>16.5</v>
      </c>
      <c r="I11" s="47" t="s">
        <v>97</v>
      </c>
      <c r="J11" s="4" t="s">
        <v>8</v>
      </c>
      <c r="K11" s="17" t="s">
        <v>94</v>
      </c>
      <c r="L11" s="4">
        <v>8487575</v>
      </c>
      <c r="M11" s="4" t="s">
        <v>8</v>
      </c>
      <c r="N11" s="17" t="s">
        <v>96</v>
      </c>
      <c r="O11" s="4">
        <v>8485496</v>
      </c>
      <c r="P11" s="4" t="s">
        <v>93</v>
      </c>
      <c r="Q11" s="4" t="s">
        <v>95</v>
      </c>
      <c r="R11" s="4">
        <v>2180</v>
      </c>
      <c r="S11" s="13" t="s">
        <v>8</v>
      </c>
      <c r="T11" s="17" t="s">
        <v>94</v>
      </c>
      <c r="U11" s="4">
        <v>8487575</v>
      </c>
      <c r="V11" s="9" t="s">
        <v>8</v>
      </c>
      <c r="W11" s="10">
        <v>448321</v>
      </c>
      <c r="X11" s="4">
        <v>8487395</v>
      </c>
      <c r="Y11" s="9" t="s">
        <v>93</v>
      </c>
      <c r="Z11" s="41" t="s">
        <v>92</v>
      </c>
      <c r="AA11" s="9">
        <v>180</v>
      </c>
      <c r="AB11" s="9">
        <v>25</v>
      </c>
      <c r="AC11" s="3">
        <f>AA11*AB11</f>
        <v>4500</v>
      </c>
      <c r="AD11" s="3">
        <v>0</v>
      </c>
      <c r="AE11" s="3">
        <v>6</v>
      </c>
      <c r="AF11" s="19">
        <f>AC11*'Base Custos Travessia'!F8</f>
        <v>2108548.125</v>
      </c>
      <c r="AG11" s="19">
        <f>AC11*'Base Custos Travessia'!B21</f>
        <v>180000</v>
      </c>
      <c r="AH11" s="19">
        <f>AF11+AG11</f>
        <v>2288548.125</v>
      </c>
      <c r="AI11" s="13" t="s">
        <v>8</v>
      </c>
      <c r="AJ11" s="10">
        <v>448104</v>
      </c>
      <c r="AK11" s="9">
        <v>8486893</v>
      </c>
      <c r="AL11" s="9" t="s">
        <v>8</v>
      </c>
      <c r="AM11" s="10">
        <v>448129</v>
      </c>
      <c r="AN11" s="4">
        <v>8485924</v>
      </c>
      <c r="AO11" s="9" t="s">
        <v>91</v>
      </c>
      <c r="AP11" s="41" t="s">
        <v>90</v>
      </c>
      <c r="AQ11" s="9">
        <v>1010</v>
      </c>
      <c r="AR11" s="9">
        <v>25</v>
      </c>
      <c r="AS11" s="3">
        <f>AR11*AQ11</f>
        <v>25250</v>
      </c>
      <c r="AT11" s="3">
        <v>0</v>
      </c>
      <c r="AU11" s="3">
        <v>4</v>
      </c>
      <c r="AV11" s="19">
        <v>0</v>
      </c>
      <c r="AW11" s="19">
        <f>AS11*'Base Custos Travessia'!B21</f>
        <v>1010000</v>
      </c>
      <c r="AX11" s="19">
        <f>AV11+AW11</f>
        <v>1010000</v>
      </c>
      <c r="AY11" s="11"/>
      <c r="AZ11" s="9"/>
      <c r="BA11" s="9"/>
      <c r="BB11" s="9"/>
      <c r="BC11" s="44"/>
      <c r="BD11" s="4"/>
      <c r="BE11" s="9"/>
      <c r="BF11" s="41"/>
      <c r="BG11" s="9"/>
      <c r="BH11" s="9"/>
      <c r="BI11" s="3"/>
      <c r="BJ11" s="3"/>
      <c r="BK11" s="3"/>
      <c r="BL11" s="3"/>
      <c r="BM11" s="3"/>
      <c r="BN11" s="20"/>
      <c r="BO11" s="42">
        <v>5</v>
      </c>
      <c r="BP11" s="19">
        <f>AX11+AH11+BN11</f>
        <v>3298548.125</v>
      </c>
      <c r="BQ11" s="50" t="s">
        <v>5</v>
      </c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</row>
    <row r="12" spans="1:82" ht="12" customHeight="1" x14ac:dyDescent="0.2">
      <c r="A12" s="49">
        <v>101</v>
      </c>
      <c r="B12" s="9" t="s">
        <v>17</v>
      </c>
      <c r="C12" s="9" t="s">
        <v>89</v>
      </c>
      <c r="D12" s="9" t="s">
        <v>88</v>
      </c>
      <c r="E12" s="9" t="s">
        <v>81</v>
      </c>
      <c r="F12" s="9">
        <v>365.9</v>
      </c>
      <c r="G12" s="9">
        <v>396.6</v>
      </c>
      <c r="H12" s="53">
        <v>30.700000000000045</v>
      </c>
      <c r="I12" s="47" t="s">
        <v>87</v>
      </c>
      <c r="J12" s="4" t="s">
        <v>8</v>
      </c>
      <c r="K12" s="17" t="s">
        <v>86</v>
      </c>
      <c r="L12" s="4">
        <v>8480379</v>
      </c>
      <c r="M12" s="4" t="s">
        <v>8</v>
      </c>
      <c r="N12" s="17" t="s">
        <v>85</v>
      </c>
      <c r="O12" s="4">
        <v>8478879</v>
      </c>
      <c r="P12" s="4" t="s">
        <v>84</v>
      </c>
      <c r="Q12" s="4" t="s">
        <v>83</v>
      </c>
      <c r="R12" s="4">
        <v>1500</v>
      </c>
      <c r="S12" s="13" t="s">
        <v>8</v>
      </c>
      <c r="T12" s="17" t="s">
        <v>86</v>
      </c>
      <c r="U12" s="4">
        <v>8480379</v>
      </c>
      <c r="V12" s="9" t="s">
        <v>8</v>
      </c>
      <c r="W12" s="21" t="s">
        <v>85</v>
      </c>
      <c r="X12" s="4">
        <v>8478879</v>
      </c>
      <c r="Y12" s="9" t="s">
        <v>84</v>
      </c>
      <c r="Z12" s="47" t="s">
        <v>83</v>
      </c>
      <c r="AA12" s="4">
        <v>1500</v>
      </c>
      <c r="AB12" s="4">
        <v>25</v>
      </c>
      <c r="AC12" s="3">
        <f>AA12*AB12</f>
        <v>37500</v>
      </c>
      <c r="AD12" s="3">
        <v>450</v>
      </c>
      <c r="AE12" s="3">
        <v>4</v>
      </c>
      <c r="AF12" s="19">
        <v>0</v>
      </c>
      <c r="AG12" s="19">
        <f>AC12*'Base Custos Travessia'!B22</f>
        <v>1125000</v>
      </c>
      <c r="AH12" s="19">
        <f>AF12+AG12</f>
        <v>1125000</v>
      </c>
      <c r="AI12" s="13"/>
      <c r="AJ12" s="9"/>
      <c r="AK12" s="9"/>
      <c r="AL12" s="9"/>
      <c r="AM12" s="10"/>
      <c r="AN12" s="4"/>
      <c r="AO12" s="9"/>
      <c r="AP12" s="41"/>
      <c r="AQ12" s="9"/>
      <c r="AR12" s="9"/>
      <c r="AS12" s="3"/>
      <c r="AT12" s="3"/>
      <c r="AU12" s="3"/>
      <c r="AV12" s="19"/>
      <c r="AW12" s="19"/>
      <c r="AX12" s="19"/>
      <c r="AY12" s="11"/>
      <c r="AZ12" s="9"/>
      <c r="BA12" s="9"/>
      <c r="BB12" s="9"/>
      <c r="BC12" s="44"/>
      <c r="BD12" s="4"/>
      <c r="BE12" s="9"/>
      <c r="BF12" s="41"/>
      <c r="BG12" s="9"/>
      <c r="BH12" s="9"/>
      <c r="BI12" s="3"/>
      <c r="BJ12" s="3"/>
      <c r="BK12" s="3"/>
      <c r="BL12" s="3"/>
      <c r="BM12" s="3"/>
      <c r="BN12" s="20"/>
      <c r="BO12" s="42">
        <v>4</v>
      </c>
      <c r="BP12" s="19">
        <f>BN12+AX12+AH12</f>
        <v>1125000</v>
      </c>
      <c r="BQ12" s="50" t="s">
        <v>5</v>
      </c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</row>
    <row r="13" spans="1:82" s="18" customFormat="1" ht="12" customHeight="1" x14ac:dyDescent="0.2">
      <c r="A13" s="48">
        <v>101</v>
      </c>
      <c r="B13" s="9" t="s">
        <v>17</v>
      </c>
      <c r="C13" s="9" t="s">
        <v>82</v>
      </c>
      <c r="D13" s="4" t="s">
        <v>81</v>
      </c>
      <c r="E13" s="4" t="s">
        <v>80</v>
      </c>
      <c r="F13" s="4">
        <v>396.6</v>
      </c>
      <c r="G13" s="4">
        <v>423.5</v>
      </c>
      <c r="H13" s="53">
        <v>26.899999999999977</v>
      </c>
      <c r="I13" s="47" t="s">
        <v>224</v>
      </c>
      <c r="J13" s="4" t="s">
        <v>8</v>
      </c>
      <c r="K13" s="17" t="s">
        <v>77</v>
      </c>
      <c r="L13" s="4">
        <v>8450735</v>
      </c>
      <c r="M13" s="4" t="s">
        <v>8</v>
      </c>
      <c r="N13" s="17" t="s">
        <v>79</v>
      </c>
      <c r="O13" s="4">
        <v>8449868</v>
      </c>
      <c r="P13" s="4" t="s">
        <v>76</v>
      </c>
      <c r="Q13" s="4" t="s">
        <v>78</v>
      </c>
      <c r="R13" s="55">
        <v>1330</v>
      </c>
      <c r="S13" s="13" t="s">
        <v>8</v>
      </c>
      <c r="T13" s="17" t="s">
        <v>77</v>
      </c>
      <c r="U13" s="4">
        <v>8450735</v>
      </c>
      <c r="V13" s="9" t="s">
        <v>8</v>
      </c>
      <c r="W13" s="10">
        <v>453398</v>
      </c>
      <c r="X13" s="4">
        <v>8450252</v>
      </c>
      <c r="Y13" s="9" t="s">
        <v>76</v>
      </c>
      <c r="Z13" s="41" t="s">
        <v>75</v>
      </c>
      <c r="AA13" s="16">
        <v>720</v>
      </c>
      <c r="AB13" s="16">
        <v>25</v>
      </c>
      <c r="AC13" s="3">
        <f>AA13*AB13</f>
        <v>18000</v>
      </c>
      <c r="AD13" s="15">
        <v>1025</v>
      </c>
      <c r="AE13" s="5">
        <v>4</v>
      </c>
      <c r="AF13" s="19">
        <f>(AC13*'Base Custos Travessia'!F6)+(AD13*'Base Custos Travessia'!D6)</f>
        <v>12768430.312499998</v>
      </c>
      <c r="AG13" s="19">
        <f>AC13*'Base Custos Travessia'!B23</f>
        <v>540000</v>
      </c>
      <c r="AH13" s="14">
        <f>AF13+AG13</f>
        <v>13308430.312499998</v>
      </c>
      <c r="AI13" s="13" t="s">
        <v>8</v>
      </c>
      <c r="AJ13" s="10">
        <v>453398</v>
      </c>
      <c r="AK13" s="9">
        <v>8450252</v>
      </c>
      <c r="AL13" s="9" t="s">
        <v>8</v>
      </c>
      <c r="AM13" s="10">
        <v>453685</v>
      </c>
      <c r="AN13" s="4">
        <v>8449957</v>
      </c>
      <c r="AO13" s="9" t="s">
        <v>75</v>
      </c>
      <c r="AP13" s="41" t="s">
        <v>74</v>
      </c>
      <c r="AQ13" s="9">
        <v>410</v>
      </c>
      <c r="AR13" s="9">
        <v>25</v>
      </c>
      <c r="AS13" s="3">
        <f>AR13*AQ13</f>
        <v>10250</v>
      </c>
      <c r="AT13" s="15">
        <v>0</v>
      </c>
      <c r="AU13" s="15">
        <v>7</v>
      </c>
      <c r="AV13" s="19">
        <v>0</v>
      </c>
      <c r="AW13" s="39">
        <f>AS13*'Base Custos Travessia'!B23</f>
        <v>307500</v>
      </c>
      <c r="AX13" s="40">
        <f>AV13+AW13</f>
        <v>307500</v>
      </c>
      <c r="AY13" s="11"/>
      <c r="AZ13" s="9"/>
      <c r="BA13" s="9"/>
      <c r="BB13" s="9"/>
      <c r="BC13" s="44"/>
      <c r="BD13" s="4"/>
      <c r="BE13" s="9"/>
      <c r="BF13" s="41"/>
      <c r="BG13" s="9"/>
      <c r="BH13" s="9"/>
      <c r="BI13" s="8"/>
      <c r="BJ13" s="8"/>
      <c r="BK13" s="8"/>
      <c r="BL13" s="8"/>
      <c r="BM13" s="8"/>
      <c r="BN13" s="7"/>
      <c r="BO13" s="42">
        <v>5</v>
      </c>
      <c r="BP13" s="39">
        <f>BN13+AX13+AH13</f>
        <v>13615930.312499998</v>
      </c>
      <c r="BQ13" s="50" t="s">
        <v>5</v>
      </c>
    </row>
    <row r="14" spans="1:82" s="18" customFormat="1" ht="12" customHeight="1" x14ac:dyDescent="0.2">
      <c r="A14" s="128">
        <v>101</v>
      </c>
      <c r="B14" s="78" t="s">
        <v>17</v>
      </c>
      <c r="C14" s="9" t="s">
        <v>73</v>
      </c>
      <c r="D14" s="4" t="s">
        <v>72</v>
      </c>
      <c r="E14" s="4" t="s">
        <v>68</v>
      </c>
      <c r="F14" s="4">
        <v>439.3</v>
      </c>
      <c r="G14" s="4">
        <v>444</v>
      </c>
      <c r="H14" s="53">
        <v>4.6999999999999886</v>
      </c>
      <c r="I14" s="131" t="s">
        <v>71</v>
      </c>
      <c r="J14" s="70" t="s">
        <v>8</v>
      </c>
      <c r="K14" s="75">
        <v>465060</v>
      </c>
      <c r="L14" s="78">
        <v>8418910</v>
      </c>
      <c r="M14" s="70" t="s">
        <v>8</v>
      </c>
      <c r="N14" s="75">
        <v>466150</v>
      </c>
      <c r="O14" s="78">
        <v>8416302</v>
      </c>
      <c r="P14" s="70" t="s">
        <v>216</v>
      </c>
      <c r="Q14" s="70" t="s">
        <v>70</v>
      </c>
      <c r="R14" s="73">
        <v>3150</v>
      </c>
      <c r="S14" s="74" t="s">
        <v>8</v>
      </c>
      <c r="T14" s="75">
        <v>465393</v>
      </c>
      <c r="U14" s="78">
        <v>8418023</v>
      </c>
      <c r="V14" s="70" t="s">
        <v>8</v>
      </c>
      <c r="W14" s="81">
        <v>465653</v>
      </c>
      <c r="X14" s="82">
        <v>8417910</v>
      </c>
      <c r="Y14" s="70" t="s">
        <v>217</v>
      </c>
      <c r="Z14" s="71" t="s">
        <v>218</v>
      </c>
      <c r="AA14" s="72">
        <v>280</v>
      </c>
      <c r="AB14" s="83">
        <v>25</v>
      </c>
      <c r="AC14" s="91">
        <f>AA14*AB14</f>
        <v>7000</v>
      </c>
      <c r="AD14" s="94">
        <v>400</v>
      </c>
      <c r="AE14" s="97">
        <v>4</v>
      </c>
      <c r="AF14" s="90">
        <f>(AC14*'Base Custos Travessia'!F6)+(AD14*'Base Custos Travessia'!D6)</f>
        <v>4966802.2499999991</v>
      </c>
      <c r="AG14" s="90">
        <f>AC14*'Base Custos Travessia'!B24</f>
        <v>245000</v>
      </c>
      <c r="AH14" s="100">
        <f>AF14+AG14</f>
        <v>5211802.2499999991</v>
      </c>
      <c r="AI14" s="74" t="s">
        <v>8</v>
      </c>
      <c r="AJ14" s="102">
        <v>465653</v>
      </c>
      <c r="AK14" s="78">
        <v>8417910</v>
      </c>
      <c r="AL14" s="70" t="s">
        <v>8</v>
      </c>
      <c r="AM14" s="81">
        <v>466151</v>
      </c>
      <c r="AN14" s="82">
        <v>8417670</v>
      </c>
      <c r="AO14" s="70" t="s">
        <v>218</v>
      </c>
      <c r="AP14" s="71" t="s">
        <v>219</v>
      </c>
      <c r="AQ14" s="70">
        <v>550</v>
      </c>
      <c r="AR14" s="78">
        <v>25</v>
      </c>
      <c r="AS14" s="91">
        <f>AQ14*AR14</f>
        <v>13750</v>
      </c>
      <c r="AT14" s="134">
        <v>0</v>
      </c>
      <c r="AU14" s="134">
        <v>9</v>
      </c>
      <c r="AV14" s="135">
        <v>0</v>
      </c>
      <c r="AW14" s="138">
        <f>AS14*'Base Custos Travessia'!B24</f>
        <v>481250</v>
      </c>
      <c r="AX14" s="141">
        <f>AW14+AV14</f>
        <v>481250</v>
      </c>
      <c r="AY14" s="71" t="s">
        <v>8</v>
      </c>
      <c r="AZ14" s="102">
        <v>466151</v>
      </c>
      <c r="BA14" s="78">
        <v>8417670</v>
      </c>
      <c r="BB14" s="70" t="s">
        <v>8</v>
      </c>
      <c r="BC14" s="144">
        <v>466160</v>
      </c>
      <c r="BD14" s="82">
        <v>8417429</v>
      </c>
      <c r="BE14" s="70" t="s">
        <v>219</v>
      </c>
      <c r="BF14" s="71" t="s">
        <v>220</v>
      </c>
      <c r="BG14" s="70">
        <v>250</v>
      </c>
      <c r="BH14" s="78">
        <v>25</v>
      </c>
      <c r="BI14" s="97">
        <f>BH14*BG14</f>
        <v>6250</v>
      </c>
      <c r="BJ14" s="147"/>
      <c r="BK14" s="97">
        <v>7</v>
      </c>
      <c r="BL14" s="135">
        <f>BI14*'Base Custos Travessia'!F9</f>
        <v>3006633.4374999995</v>
      </c>
      <c r="BM14" s="135">
        <f>BI14*'Base Custos Travessia'!B24</f>
        <v>218750</v>
      </c>
      <c r="BN14" s="141">
        <f>BL14+BM14</f>
        <v>3225383.4374999995</v>
      </c>
      <c r="BO14" s="148">
        <v>6</v>
      </c>
      <c r="BP14" s="90">
        <f>BN14+AX14+AH14</f>
        <v>8918435.6874999981</v>
      </c>
      <c r="BQ14" s="150" t="s">
        <v>5</v>
      </c>
    </row>
    <row r="15" spans="1:82" s="18" customFormat="1" ht="12" customHeight="1" x14ac:dyDescent="0.2">
      <c r="A15" s="129"/>
      <c r="B15" s="79"/>
      <c r="C15" s="9" t="s">
        <v>69</v>
      </c>
      <c r="D15" s="4" t="s">
        <v>68</v>
      </c>
      <c r="E15" s="4" t="s">
        <v>66</v>
      </c>
      <c r="F15" s="4">
        <v>444</v>
      </c>
      <c r="G15" s="4">
        <v>445.6</v>
      </c>
      <c r="H15" s="53">
        <v>1.6000000000000227</v>
      </c>
      <c r="I15" s="132"/>
      <c r="J15" s="70"/>
      <c r="K15" s="76"/>
      <c r="L15" s="79"/>
      <c r="M15" s="70"/>
      <c r="N15" s="76"/>
      <c r="O15" s="79"/>
      <c r="P15" s="70"/>
      <c r="Q15" s="70"/>
      <c r="R15" s="73"/>
      <c r="S15" s="74"/>
      <c r="T15" s="76"/>
      <c r="U15" s="79"/>
      <c r="V15" s="70"/>
      <c r="W15" s="81"/>
      <c r="X15" s="82"/>
      <c r="Y15" s="70"/>
      <c r="Z15" s="71"/>
      <c r="AA15" s="72"/>
      <c r="AB15" s="84"/>
      <c r="AC15" s="92"/>
      <c r="AD15" s="95"/>
      <c r="AE15" s="98"/>
      <c r="AF15" s="90"/>
      <c r="AG15" s="90"/>
      <c r="AH15" s="101"/>
      <c r="AI15" s="74"/>
      <c r="AJ15" s="103"/>
      <c r="AK15" s="79"/>
      <c r="AL15" s="70"/>
      <c r="AM15" s="81"/>
      <c r="AN15" s="82"/>
      <c r="AO15" s="70"/>
      <c r="AP15" s="71"/>
      <c r="AQ15" s="70"/>
      <c r="AR15" s="79"/>
      <c r="AS15" s="92"/>
      <c r="AT15" s="134"/>
      <c r="AU15" s="134"/>
      <c r="AV15" s="136"/>
      <c r="AW15" s="139"/>
      <c r="AX15" s="142"/>
      <c r="AY15" s="71"/>
      <c r="AZ15" s="103"/>
      <c r="BA15" s="79"/>
      <c r="BB15" s="70"/>
      <c r="BC15" s="145"/>
      <c r="BD15" s="82"/>
      <c r="BE15" s="70"/>
      <c r="BF15" s="71"/>
      <c r="BG15" s="70"/>
      <c r="BH15" s="79"/>
      <c r="BI15" s="98"/>
      <c r="BJ15" s="147"/>
      <c r="BK15" s="98"/>
      <c r="BL15" s="136"/>
      <c r="BM15" s="136"/>
      <c r="BN15" s="142"/>
      <c r="BO15" s="148"/>
      <c r="BP15" s="149"/>
      <c r="BQ15" s="142"/>
    </row>
    <row r="16" spans="1:82" s="18" customFormat="1" x14ac:dyDescent="0.2">
      <c r="A16" s="130"/>
      <c r="B16" s="80"/>
      <c r="C16" s="9" t="s">
        <v>67</v>
      </c>
      <c r="D16" s="4" t="s">
        <v>66</v>
      </c>
      <c r="E16" s="4" t="s">
        <v>65</v>
      </c>
      <c r="F16" s="4">
        <v>445.6</v>
      </c>
      <c r="G16" s="4">
        <v>447</v>
      </c>
      <c r="H16" s="53">
        <v>1.3999999999999773</v>
      </c>
      <c r="I16" s="133"/>
      <c r="J16" s="70"/>
      <c r="K16" s="77"/>
      <c r="L16" s="80"/>
      <c r="M16" s="70"/>
      <c r="N16" s="77"/>
      <c r="O16" s="80"/>
      <c r="P16" s="70"/>
      <c r="Q16" s="70"/>
      <c r="R16" s="73"/>
      <c r="S16" s="74"/>
      <c r="T16" s="77"/>
      <c r="U16" s="80"/>
      <c r="V16" s="70"/>
      <c r="W16" s="81"/>
      <c r="X16" s="82"/>
      <c r="Y16" s="70"/>
      <c r="Z16" s="71"/>
      <c r="AA16" s="72"/>
      <c r="AB16" s="85"/>
      <c r="AC16" s="93"/>
      <c r="AD16" s="96"/>
      <c r="AE16" s="99"/>
      <c r="AF16" s="90"/>
      <c r="AG16" s="90"/>
      <c r="AH16" s="101"/>
      <c r="AI16" s="74"/>
      <c r="AJ16" s="104"/>
      <c r="AK16" s="80"/>
      <c r="AL16" s="70"/>
      <c r="AM16" s="81"/>
      <c r="AN16" s="82"/>
      <c r="AO16" s="70"/>
      <c r="AP16" s="71"/>
      <c r="AQ16" s="70"/>
      <c r="AR16" s="80"/>
      <c r="AS16" s="93"/>
      <c r="AT16" s="134"/>
      <c r="AU16" s="134"/>
      <c r="AV16" s="137"/>
      <c r="AW16" s="140"/>
      <c r="AX16" s="143"/>
      <c r="AY16" s="71"/>
      <c r="AZ16" s="104"/>
      <c r="BA16" s="80"/>
      <c r="BB16" s="70"/>
      <c r="BC16" s="146"/>
      <c r="BD16" s="82"/>
      <c r="BE16" s="70"/>
      <c r="BF16" s="71"/>
      <c r="BG16" s="70"/>
      <c r="BH16" s="80"/>
      <c r="BI16" s="99"/>
      <c r="BJ16" s="147"/>
      <c r="BK16" s="99"/>
      <c r="BL16" s="137"/>
      <c r="BM16" s="137"/>
      <c r="BN16" s="143"/>
      <c r="BO16" s="148"/>
      <c r="BP16" s="149"/>
      <c r="BQ16" s="143"/>
    </row>
    <row r="17" spans="1:82" x14ac:dyDescent="0.2">
      <c r="A17" s="151">
        <v>101</v>
      </c>
      <c r="B17" s="78" t="s">
        <v>17</v>
      </c>
      <c r="C17" s="4" t="s">
        <v>64</v>
      </c>
      <c r="D17" s="4" t="s">
        <v>63</v>
      </c>
      <c r="E17" s="4" t="s">
        <v>54</v>
      </c>
      <c r="F17" s="4">
        <v>490.6</v>
      </c>
      <c r="G17" s="4">
        <v>507.7</v>
      </c>
      <c r="H17" s="53">
        <v>17.099999999999966</v>
      </c>
      <c r="I17" s="131" t="s">
        <v>62</v>
      </c>
      <c r="J17" s="153" t="s">
        <v>8</v>
      </c>
      <c r="K17" s="75">
        <v>468791</v>
      </c>
      <c r="L17" s="153">
        <v>8365634</v>
      </c>
      <c r="M17" s="153" t="s">
        <v>8</v>
      </c>
      <c r="N17" s="75">
        <v>468563</v>
      </c>
      <c r="O17" s="153">
        <v>8361213</v>
      </c>
      <c r="P17" s="78" t="s">
        <v>59</v>
      </c>
      <c r="Q17" s="78" t="s">
        <v>61</v>
      </c>
      <c r="R17" s="155">
        <v>4770</v>
      </c>
      <c r="S17" s="128" t="s">
        <v>8</v>
      </c>
      <c r="T17" s="153" t="s">
        <v>60</v>
      </c>
      <c r="U17" s="78">
        <v>8366123</v>
      </c>
      <c r="V17" s="70" t="s">
        <v>8</v>
      </c>
      <c r="W17" s="81">
        <v>468730</v>
      </c>
      <c r="X17" s="82">
        <v>8365158</v>
      </c>
      <c r="Y17" s="70" t="s">
        <v>59</v>
      </c>
      <c r="Z17" s="131" t="s">
        <v>58</v>
      </c>
      <c r="AA17" s="83">
        <v>490</v>
      </c>
      <c r="AB17" s="83">
        <v>25</v>
      </c>
      <c r="AC17" s="91">
        <f>AA17*AB17</f>
        <v>12250</v>
      </c>
      <c r="AD17" s="94">
        <v>0</v>
      </c>
      <c r="AE17" s="97">
        <v>6</v>
      </c>
      <c r="AF17" s="90">
        <v>0</v>
      </c>
      <c r="AG17" s="90">
        <f>AC17*'Base Custos Travessia'!B25</f>
        <v>1225000</v>
      </c>
      <c r="AH17" s="141">
        <f>AF17+AG17</f>
        <v>1225000</v>
      </c>
      <c r="AI17" s="128" t="s">
        <v>8</v>
      </c>
      <c r="AJ17" s="102">
        <v>468075</v>
      </c>
      <c r="AK17" s="78">
        <v>8362867</v>
      </c>
      <c r="AL17" s="70" t="s">
        <v>8</v>
      </c>
      <c r="AM17" s="81">
        <v>467995</v>
      </c>
      <c r="AN17" s="82">
        <v>8362500</v>
      </c>
      <c r="AO17" s="70" t="s">
        <v>57</v>
      </c>
      <c r="AP17" s="131" t="s">
        <v>56</v>
      </c>
      <c r="AQ17" s="78">
        <v>380</v>
      </c>
      <c r="AR17" s="78">
        <v>25</v>
      </c>
      <c r="AS17" s="91">
        <f>AR17*AQ17</f>
        <v>9500</v>
      </c>
      <c r="AT17" s="94">
        <v>900</v>
      </c>
      <c r="AU17" s="94">
        <v>4</v>
      </c>
      <c r="AV17" s="135">
        <f>(AS17*'Base Custos Travessia'!F6)+(AT17*'Base Custos Travessia'!D6)</f>
        <v>7075350.3749999991</v>
      </c>
      <c r="AW17" s="135">
        <f>AS17*'Base Custos Travessia'!B25</f>
        <v>950000</v>
      </c>
      <c r="AX17" s="135">
        <f>AV17+AW17</f>
        <v>8025350.3749999991</v>
      </c>
      <c r="AY17" s="128"/>
      <c r="AZ17" s="78"/>
      <c r="BA17" s="78"/>
      <c r="BB17" s="78"/>
      <c r="BC17" s="144"/>
      <c r="BD17" s="82"/>
      <c r="BE17" s="70"/>
      <c r="BF17" s="131"/>
      <c r="BG17" s="78"/>
      <c r="BH17" s="78"/>
      <c r="BI17" s="157"/>
      <c r="BJ17" s="157"/>
      <c r="BK17" s="157"/>
      <c r="BL17" s="157"/>
      <c r="BM17" s="157"/>
      <c r="BN17" s="159"/>
      <c r="BO17" s="161">
        <v>5</v>
      </c>
      <c r="BP17" s="138">
        <f>AX17+AH17+BN17</f>
        <v>9250350.375</v>
      </c>
      <c r="BQ17" s="150" t="s">
        <v>5</v>
      </c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</row>
    <row r="18" spans="1:82" x14ac:dyDescent="0.2">
      <c r="A18" s="152"/>
      <c r="B18" s="80"/>
      <c r="C18" s="4" t="s">
        <v>55</v>
      </c>
      <c r="D18" s="4" t="s">
        <v>54</v>
      </c>
      <c r="E18" s="4" t="s">
        <v>52</v>
      </c>
      <c r="F18" s="4">
        <v>507.7</v>
      </c>
      <c r="G18" s="4">
        <v>512.6</v>
      </c>
      <c r="H18" s="53">
        <v>4.9000000000000341</v>
      </c>
      <c r="I18" s="133"/>
      <c r="J18" s="154"/>
      <c r="K18" s="77"/>
      <c r="L18" s="154"/>
      <c r="M18" s="154"/>
      <c r="N18" s="77"/>
      <c r="O18" s="154"/>
      <c r="P18" s="80"/>
      <c r="Q18" s="80"/>
      <c r="R18" s="156"/>
      <c r="S18" s="130"/>
      <c r="T18" s="154"/>
      <c r="U18" s="80"/>
      <c r="V18" s="70"/>
      <c r="W18" s="81"/>
      <c r="X18" s="82"/>
      <c r="Y18" s="70"/>
      <c r="Z18" s="133"/>
      <c r="AA18" s="85"/>
      <c r="AB18" s="85"/>
      <c r="AC18" s="93"/>
      <c r="AD18" s="96"/>
      <c r="AE18" s="99"/>
      <c r="AF18" s="90"/>
      <c r="AG18" s="90"/>
      <c r="AH18" s="143"/>
      <c r="AI18" s="130"/>
      <c r="AJ18" s="104"/>
      <c r="AK18" s="80"/>
      <c r="AL18" s="70"/>
      <c r="AM18" s="81"/>
      <c r="AN18" s="82"/>
      <c r="AO18" s="70"/>
      <c r="AP18" s="133"/>
      <c r="AQ18" s="80"/>
      <c r="AR18" s="80"/>
      <c r="AS18" s="93"/>
      <c r="AT18" s="96"/>
      <c r="AU18" s="96"/>
      <c r="AV18" s="137"/>
      <c r="AW18" s="137"/>
      <c r="AX18" s="137"/>
      <c r="AY18" s="130"/>
      <c r="AZ18" s="80"/>
      <c r="BA18" s="80"/>
      <c r="BB18" s="80"/>
      <c r="BC18" s="146"/>
      <c r="BD18" s="82"/>
      <c r="BE18" s="70"/>
      <c r="BF18" s="133"/>
      <c r="BG18" s="80"/>
      <c r="BH18" s="80"/>
      <c r="BI18" s="158"/>
      <c r="BJ18" s="158"/>
      <c r="BK18" s="158"/>
      <c r="BL18" s="158"/>
      <c r="BM18" s="158"/>
      <c r="BN18" s="160"/>
      <c r="BO18" s="162"/>
      <c r="BP18" s="99"/>
      <c r="BQ18" s="143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</row>
    <row r="19" spans="1:82" x14ac:dyDescent="0.2">
      <c r="A19" s="151">
        <v>101</v>
      </c>
      <c r="B19" s="78" t="s">
        <v>17</v>
      </c>
      <c r="C19" s="4" t="s">
        <v>53</v>
      </c>
      <c r="D19" s="4" t="s">
        <v>52</v>
      </c>
      <c r="E19" s="4" t="s">
        <v>39</v>
      </c>
      <c r="F19" s="4">
        <v>512.6</v>
      </c>
      <c r="G19" s="4">
        <v>525.20000000000005</v>
      </c>
      <c r="H19" s="53">
        <v>12.600000000000023</v>
      </c>
      <c r="I19" s="131" t="s">
        <v>51</v>
      </c>
      <c r="J19" s="78" t="s">
        <v>8</v>
      </c>
      <c r="K19" s="153" t="s">
        <v>50</v>
      </c>
      <c r="L19" s="78">
        <v>8347547</v>
      </c>
      <c r="M19" s="78" t="s">
        <v>8</v>
      </c>
      <c r="N19" s="153" t="s">
        <v>49</v>
      </c>
      <c r="O19" s="78">
        <v>8345863</v>
      </c>
      <c r="P19" s="78" t="s">
        <v>48</v>
      </c>
      <c r="Q19" s="78" t="s">
        <v>47</v>
      </c>
      <c r="R19" s="155">
        <v>1930</v>
      </c>
      <c r="S19" s="128" t="s">
        <v>8</v>
      </c>
      <c r="T19" s="153" t="s">
        <v>46</v>
      </c>
      <c r="U19" s="78">
        <v>8347041</v>
      </c>
      <c r="V19" s="70" t="s">
        <v>45</v>
      </c>
      <c r="W19" s="81">
        <v>467049</v>
      </c>
      <c r="X19" s="82">
        <v>8346654</v>
      </c>
      <c r="Y19" s="70" t="s">
        <v>44</v>
      </c>
      <c r="Z19" s="131" t="s">
        <v>43</v>
      </c>
      <c r="AA19" s="83">
        <v>410</v>
      </c>
      <c r="AB19" s="83">
        <v>25</v>
      </c>
      <c r="AC19" s="91">
        <f>AA19*AB19</f>
        <v>10250</v>
      </c>
      <c r="AD19" s="94">
        <v>0</v>
      </c>
      <c r="AE19" s="97">
        <v>8</v>
      </c>
      <c r="AF19" s="90">
        <v>0</v>
      </c>
      <c r="AG19" s="90">
        <f>AC19*'Base Custos Travessia'!B26</f>
        <v>512500</v>
      </c>
      <c r="AH19" s="141">
        <f>AF19+AG19</f>
        <v>512500</v>
      </c>
      <c r="AI19" s="128" t="s">
        <v>8</v>
      </c>
      <c r="AJ19" s="102">
        <v>467048</v>
      </c>
      <c r="AK19" s="78">
        <v>8346551</v>
      </c>
      <c r="AL19" s="70" t="s">
        <v>8</v>
      </c>
      <c r="AM19" s="81">
        <v>467043</v>
      </c>
      <c r="AN19" s="82">
        <v>8346481</v>
      </c>
      <c r="AO19" s="70" t="s">
        <v>42</v>
      </c>
      <c r="AP19" s="131" t="s">
        <v>41</v>
      </c>
      <c r="AQ19" s="78">
        <v>200</v>
      </c>
      <c r="AR19" s="78">
        <v>25</v>
      </c>
      <c r="AS19" s="91">
        <f>AR19*AQ19</f>
        <v>5000</v>
      </c>
      <c r="AT19" s="94">
        <v>0</v>
      </c>
      <c r="AU19" s="94">
        <v>9</v>
      </c>
      <c r="AV19" s="135">
        <f>AS19*'Base Custos Travessia'!F11</f>
        <v>1718076.25</v>
      </c>
      <c r="AW19" s="138">
        <f>AS19*'Base Custos Travessia'!B26</f>
        <v>250000</v>
      </c>
      <c r="AX19" s="163">
        <f>AV19+AW19</f>
        <v>1968076.25</v>
      </c>
      <c r="AY19" s="128"/>
      <c r="AZ19" s="78"/>
      <c r="BA19" s="78"/>
      <c r="BB19" s="78"/>
      <c r="BC19" s="144"/>
      <c r="BD19" s="82"/>
      <c r="BE19" s="70"/>
      <c r="BF19" s="131"/>
      <c r="BG19" s="78"/>
      <c r="BH19" s="78"/>
      <c r="BI19" s="157"/>
      <c r="BJ19" s="157"/>
      <c r="BK19" s="157"/>
      <c r="BL19" s="157"/>
      <c r="BM19" s="157"/>
      <c r="BN19" s="159"/>
      <c r="BO19" s="161">
        <v>8</v>
      </c>
      <c r="BP19" s="138">
        <f>AX19+AH19+BN19</f>
        <v>2480576.25</v>
      </c>
      <c r="BQ19" s="150" t="s">
        <v>5</v>
      </c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</row>
    <row r="20" spans="1:82" x14ac:dyDescent="0.2">
      <c r="A20" s="152"/>
      <c r="B20" s="80"/>
      <c r="C20" s="4" t="s">
        <v>40</v>
      </c>
      <c r="D20" s="4" t="s">
        <v>39</v>
      </c>
      <c r="E20" s="4" t="s">
        <v>29</v>
      </c>
      <c r="F20" s="4">
        <v>525.20000000000005</v>
      </c>
      <c r="G20" s="4">
        <v>541</v>
      </c>
      <c r="H20" s="53">
        <v>15.799999999999955</v>
      </c>
      <c r="I20" s="133"/>
      <c r="J20" s="80"/>
      <c r="K20" s="154"/>
      <c r="L20" s="80"/>
      <c r="M20" s="80"/>
      <c r="N20" s="154"/>
      <c r="O20" s="80"/>
      <c r="P20" s="80"/>
      <c r="Q20" s="80"/>
      <c r="R20" s="156"/>
      <c r="S20" s="130"/>
      <c r="T20" s="154"/>
      <c r="U20" s="80"/>
      <c r="V20" s="70"/>
      <c r="W20" s="81"/>
      <c r="X20" s="82"/>
      <c r="Y20" s="70"/>
      <c r="Z20" s="133"/>
      <c r="AA20" s="85"/>
      <c r="AB20" s="85"/>
      <c r="AC20" s="93"/>
      <c r="AD20" s="96"/>
      <c r="AE20" s="99"/>
      <c r="AF20" s="90"/>
      <c r="AG20" s="90"/>
      <c r="AH20" s="143"/>
      <c r="AI20" s="130"/>
      <c r="AJ20" s="104"/>
      <c r="AK20" s="80"/>
      <c r="AL20" s="70"/>
      <c r="AM20" s="81"/>
      <c r="AN20" s="82"/>
      <c r="AO20" s="70"/>
      <c r="AP20" s="133"/>
      <c r="AQ20" s="80"/>
      <c r="AR20" s="80"/>
      <c r="AS20" s="93"/>
      <c r="AT20" s="96"/>
      <c r="AU20" s="96"/>
      <c r="AV20" s="137"/>
      <c r="AW20" s="99"/>
      <c r="AX20" s="164"/>
      <c r="AY20" s="130"/>
      <c r="AZ20" s="80"/>
      <c r="BA20" s="80"/>
      <c r="BB20" s="80"/>
      <c r="BC20" s="146"/>
      <c r="BD20" s="82"/>
      <c r="BE20" s="70"/>
      <c r="BF20" s="133"/>
      <c r="BG20" s="80"/>
      <c r="BH20" s="80"/>
      <c r="BI20" s="158"/>
      <c r="BJ20" s="158"/>
      <c r="BK20" s="158"/>
      <c r="BL20" s="158"/>
      <c r="BM20" s="158"/>
      <c r="BN20" s="160"/>
      <c r="BO20" s="162"/>
      <c r="BP20" s="99"/>
      <c r="BQ20" s="143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</row>
    <row r="21" spans="1:82" x14ac:dyDescent="0.2">
      <c r="A21" s="151">
        <v>101</v>
      </c>
      <c r="B21" s="78" t="s">
        <v>17</v>
      </c>
      <c r="C21" s="4" t="s">
        <v>40</v>
      </c>
      <c r="D21" s="4" t="s">
        <v>39</v>
      </c>
      <c r="E21" s="4" t="s">
        <v>29</v>
      </c>
      <c r="F21" s="4">
        <v>525.20000000000005</v>
      </c>
      <c r="G21" s="4">
        <v>541</v>
      </c>
      <c r="H21" s="53">
        <v>15.799999999999955</v>
      </c>
      <c r="I21" s="131" t="s">
        <v>38</v>
      </c>
      <c r="J21" s="78" t="s">
        <v>8</v>
      </c>
      <c r="K21" s="153" t="s">
        <v>37</v>
      </c>
      <c r="L21" s="78">
        <v>8333531</v>
      </c>
      <c r="M21" s="78" t="s">
        <v>8</v>
      </c>
      <c r="N21" s="153" t="s">
        <v>36</v>
      </c>
      <c r="O21" s="78">
        <v>8331942</v>
      </c>
      <c r="P21" s="78" t="s">
        <v>35</v>
      </c>
      <c r="Q21" s="78" t="s">
        <v>31</v>
      </c>
      <c r="R21" s="155">
        <v>2100</v>
      </c>
      <c r="S21" s="128" t="s">
        <v>8</v>
      </c>
      <c r="T21" s="153" t="s">
        <v>34</v>
      </c>
      <c r="U21" s="78">
        <v>8332883</v>
      </c>
      <c r="V21" s="70" t="s">
        <v>8</v>
      </c>
      <c r="W21" s="81">
        <v>463368</v>
      </c>
      <c r="X21" s="82">
        <v>8332414</v>
      </c>
      <c r="Y21" s="70" t="s">
        <v>33</v>
      </c>
      <c r="Z21" s="131" t="s">
        <v>32</v>
      </c>
      <c r="AA21" s="83">
        <v>520</v>
      </c>
      <c r="AB21" s="83">
        <v>25</v>
      </c>
      <c r="AC21" s="91">
        <f>AA21*AB21</f>
        <v>13000</v>
      </c>
      <c r="AD21" s="94">
        <v>0</v>
      </c>
      <c r="AE21" s="97">
        <v>7</v>
      </c>
      <c r="AF21" s="90">
        <v>0</v>
      </c>
      <c r="AG21" s="90">
        <f>AC21*'Base Custos Travessia'!B27</f>
        <v>520000</v>
      </c>
      <c r="AH21" s="90">
        <f>AF21+AG21</f>
        <v>520000</v>
      </c>
      <c r="AI21" s="128" t="s">
        <v>8</v>
      </c>
      <c r="AJ21" s="102">
        <v>463368</v>
      </c>
      <c r="AK21" s="78">
        <v>8332414</v>
      </c>
      <c r="AL21" s="70" t="s">
        <v>8</v>
      </c>
      <c r="AM21" s="81">
        <v>463238</v>
      </c>
      <c r="AN21" s="82">
        <v>8332184</v>
      </c>
      <c r="AO21" s="70" t="s">
        <v>32</v>
      </c>
      <c r="AP21" s="131" t="s">
        <v>31</v>
      </c>
      <c r="AQ21" s="78">
        <v>300</v>
      </c>
      <c r="AR21" s="78">
        <v>25</v>
      </c>
      <c r="AS21" s="91">
        <f>AR21*AQ21</f>
        <v>7500</v>
      </c>
      <c r="AT21" s="94">
        <v>0</v>
      </c>
      <c r="AU21" s="94">
        <v>5</v>
      </c>
      <c r="AV21" s="135">
        <f>AS21*'Base Custos Travessia'!F7</f>
        <v>4217096.25</v>
      </c>
      <c r="AW21" s="135">
        <f>AS21*'Base Custos Travessia'!B27</f>
        <v>300000</v>
      </c>
      <c r="AX21" s="141">
        <f>AV21+AW21</f>
        <v>4517096.25</v>
      </c>
      <c r="AY21" s="128"/>
      <c r="AZ21" s="78"/>
      <c r="BA21" s="78"/>
      <c r="BB21" s="78"/>
      <c r="BC21" s="144"/>
      <c r="BD21" s="82"/>
      <c r="BE21" s="70"/>
      <c r="BF21" s="131"/>
      <c r="BG21" s="78"/>
      <c r="BH21" s="78"/>
      <c r="BI21" s="157"/>
      <c r="BJ21" s="157"/>
      <c r="BK21" s="157"/>
      <c r="BL21" s="157"/>
      <c r="BM21" s="157"/>
      <c r="BN21" s="159"/>
      <c r="BO21" s="161">
        <v>6</v>
      </c>
      <c r="BP21" s="138">
        <f>BN21+AX21+AH21</f>
        <v>5037096.25</v>
      </c>
      <c r="BQ21" s="150" t="s">
        <v>5</v>
      </c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</row>
    <row r="22" spans="1:82" x14ac:dyDescent="0.2">
      <c r="A22" s="152"/>
      <c r="B22" s="80"/>
      <c r="C22" s="4" t="s">
        <v>30</v>
      </c>
      <c r="D22" s="4" t="s">
        <v>29</v>
      </c>
      <c r="E22" s="4" t="s">
        <v>28</v>
      </c>
      <c r="F22" s="4">
        <v>541</v>
      </c>
      <c r="G22" s="4">
        <v>560</v>
      </c>
      <c r="H22" s="53">
        <v>19</v>
      </c>
      <c r="I22" s="133"/>
      <c r="J22" s="80"/>
      <c r="K22" s="154"/>
      <c r="L22" s="80"/>
      <c r="M22" s="80"/>
      <c r="N22" s="154"/>
      <c r="O22" s="80"/>
      <c r="P22" s="80"/>
      <c r="Q22" s="80"/>
      <c r="R22" s="156"/>
      <c r="S22" s="130"/>
      <c r="T22" s="154"/>
      <c r="U22" s="80"/>
      <c r="V22" s="70"/>
      <c r="W22" s="81"/>
      <c r="X22" s="82"/>
      <c r="Y22" s="70"/>
      <c r="Z22" s="133"/>
      <c r="AA22" s="85"/>
      <c r="AB22" s="85"/>
      <c r="AC22" s="93"/>
      <c r="AD22" s="96"/>
      <c r="AE22" s="99"/>
      <c r="AF22" s="90"/>
      <c r="AG22" s="90"/>
      <c r="AH22" s="90"/>
      <c r="AI22" s="130"/>
      <c r="AJ22" s="104"/>
      <c r="AK22" s="80"/>
      <c r="AL22" s="70"/>
      <c r="AM22" s="81"/>
      <c r="AN22" s="82"/>
      <c r="AO22" s="70"/>
      <c r="AP22" s="133"/>
      <c r="AQ22" s="80"/>
      <c r="AR22" s="80"/>
      <c r="AS22" s="93"/>
      <c r="AT22" s="96"/>
      <c r="AU22" s="96"/>
      <c r="AV22" s="137"/>
      <c r="AW22" s="137"/>
      <c r="AX22" s="143"/>
      <c r="AY22" s="130"/>
      <c r="AZ22" s="80"/>
      <c r="BA22" s="80"/>
      <c r="BB22" s="80"/>
      <c r="BC22" s="146"/>
      <c r="BD22" s="82"/>
      <c r="BE22" s="70"/>
      <c r="BF22" s="133"/>
      <c r="BG22" s="80"/>
      <c r="BH22" s="80"/>
      <c r="BI22" s="158"/>
      <c r="BJ22" s="158"/>
      <c r="BK22" s="158"/>
      <c r="BL22" s="158"/>
      <c r="BM22" s="158"/>
      <c r="BN22" s="160"/>
      <c r="BO22" s="162"/>
      <c r="BP22" s="99"/>
      <c r="BQ22" s="143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</row>
    <row r="23" spans="1:82" x14ac:dyDescent="0.2">
      <c r="A23" s="48">
        <v>101</v>
      </c>
      <c r="B23" s="9" t="s">
        <v>17</v>
      </c>
      <c r="C23" s="4" t="s">
        <v>27</v>
      </c>
      <c r="D23" s="4" t="s">
        <v>26</v>
      </c>
      <c r="E23" s="4" t="s">
        <v>25</v>
      </c>
      <c r="F23" s="4">
        <v>567.1</v>
      </c>
      <c r="G23" s="4">
        <v>584.4</v>
      </c>
      <c r="H23" s="53">
        <v>17.299999999999955</v>
      </c>
      <c r="I23" s="47" t="s">
        <v>221</v>
      </c>
      <c r="J23" s="4" t="s">
        <v>8</v>
      </c>
      <c r="K23" s="17" t="s">
        <v>24</v>
      </c>
      <c r="L23" s="4">
        <v>8300912</v>
      </c>
      <c r="M23" s="4" t="s">
        <v>8</v>
      </c>
      <c r="N23" s="17" t="s">
        <v>23</v>
      </c>
      <c r="O23" s="4">
        <v>8299208</v>
      </c>
      <c r="P23" s="4" t="s">
        <v>22</v>
      </c>
      <c r="Q23" s="4" t="s">
        <v>21</v>
      </c>
      <c r="R23" s="55">
        <v>2000</v>
      </c>
      <c r="S23" s="13" t="s">
        <v>8</v>
      </c>
      <c r="T23" s="17" t="s">
        <v>20</v>
      </c>
      <c r="U23" s="4">
        <v>8300755</v>
      </c>
      <c r="V23" s="9" t="s">
        <v>8</v>
      </c>
      <c r="W23" s="10">
        <v>447547</v>
      </c>
      <c r="X23" s="4">
        <v>8299930</v>
      </c>
      <c r="Y23" s="9" t="s">
        <v>19</v>
      </c>
      <c r="Z23" s="41" t="s">
        <v>18</v>
      </c>
      <c r="AA23" s="16">
        <v>900</v>
      </c>
      <c r="AB23" s="16">
        <v>25</v>
      </c>
      <c r="AC23" s="3">
        <f>AA23*AB23</f>
        <v>22500</v>
      </c>
      <c r="AD23" s="15">
        <v>0</v>
      </c>
      <c r="AE23" s="5">
        <v>4</v>
      </c>
      <c r="AF23" s="6">
        <v>0</v>
      </c>
      <c r="AG23" s="6">
        <f>AC23*'Base Custos Travessia'!B28</f>
        <v>1125000</v>
      </c>
      <c r="AH23" s="40">
        <f>AF23+AG23</f>
        <v>1125000</v>
      </c>
      <c r="AI23" s="13"/>
      <c r="AJ23" s="10"/>
      <c r="AK23" s="9"/>
      <c r="AL23" s="9"/>
      <c r="AM23" s="10"/>
      <c r="AN23" s="4"/>
      <c r="AO23" s="9"/>
      <c r="AP23" s="41"/>
      <c r="AQ23" s="9"/>
      <c r="AR23" s="9"/>
      <c r="AS23" s="3"/>
      <c r="AT23" s="8"/>
      <c r="AU23" s="8"/>
      <c r="AV23" s="8"/>
      <c r="AW23" s="8"/>
      <c r="AX23" s="12"/>
      <c r="AY23" s="11"/>
      <c r="AZ23" s="9"/>
      <c r="BA23" s="9"/>
      <c r="BB23" s="9"/>
      <c r="BC23" s="44"/>
      <c r="BD23" s="4"/>
      <c r="BE23" s="9"/>
      <c r="BF23" s="41"/>
      <c r="BG23" s="9"/>
      <c r="BH23" s="9"/>
      <c r="BI23" s="8"/>
      <c r="BJ23" s="8"/>
      <c r="BK23" s="8"/>
      <c r="BL23" s="8"/>
      <c r="BM23" s="8"/>
      <c r="BN23" s="7"/>
      <c r="BO23" s="42">
        <v>4</v>
      </c>
      <c r="BP23" s="39">
        <f>BN23+AX23+AH23</f>
        <v>1125000</v>
      </c>
      <c r="BQ23" s="51" t="s">
        <v>5</v>
      </c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</row>
    <row r="24" spans="1:82" x14ac:dyDescent="0.2">
      <c r="A24" s="151">
        <v>101</v>
      </c>
      <c r="B24" s="78" t="s">
        <v>17</v>
      </c>
      <c r="C24" s="4" t="s">
        <v>16</v>
      </c>
      <c r="D24" s="4" t="s">
        <v>15</v>
      </c>
      <c r="E24" s="4" t="s">
        <v>3</v>
      </c>
      <c r="F24" s="4">
        <v>793.5</v>
      </c>
      <c r="G24" s="4">
        <v>808.5</v>
      </c>
      <c r="H24" s="53">
        <v>15</v>
      </c>
      <c r="I24" s="131" t="s">
        <v>14</v>
      </c>
      <c r="J24" s="78" t="s">
        <v>8</v>
      </c>
      <c r="K24" s="153" t="s">
        <v>13</v>
      </c>
      <c r="L24" s="78">
        <v>8120042</v>
      </c>
      <c r="M24" s="78" t="s">
        <v>8</v>
      </c>
      <c r="N24" s="153" t="s">
        <v>12</v>
      </c>
      <c r="O24" s="78">
        <v>8112963</v>
      </c>
      <c r="P24" s="78" t="s">
        <v>11</v>
      </c>
      <c r="Q24" s="78" t="s">
        <v>10</v>
      </c>
      <c r="R24" s="155">
        <v>8080</v>
      </c>
      <c r="S24" s="128" t="s">
        <v>8</v>
      </c>
      <c r="T24" s="153" t="s">
        <v>9</v>
      </c>
      <c r="U24" s="78">
        <v>8117315</v>
      </c>
      <c r="V24" s="70" t="s">
        <v>8</v>
      </c>
      <c r="W24" s="81">
        <v>442470</v>
      </c>
      <c r="X24" s="82">
        <v>8117020</v>
      </c>
      <c r="Y24" s="70" t="s">
        <v>7</v>
      </c>
      <c r="Z24" s="131" t="s">
        <v>6</v>
      </c>
      <c r="AA24" s="83">
        <v>300</v>
      </c>
      <c r="AB24" s="83">
        <v>25</v>
      </c>
      <c r="AC24" s="91">
        <f>AA24*AB24</f>
        <v>7500</v>
      </c>
      <c r="AD24" s="94">
        <v>0</v>
      </c>
      <c r="AE24" s="97">
        <v>4</v>
      </c>
      <c r="AF24" s="138">
        <f>AC24*'Base Custos Travessia'!F6</f>
        <v>4919945.6249999991</v>
      </c>
      <c r="AG24" s="138">
        <f>AC24*'Base Custos Travessia'!B29</f>
        <v>300000</v>
      </c>
      <c r="AH24" s="141">
        <f>AF24+AG24</f>
        <v>5219945.6249999991</v>
      </c>
      <c r="AI24" s="128"/>
      <c r="AJ24" s="102"/>
      <c r="AK24" s="78"/>
      <c r="AL24" s="70"/>
      <c r="AM24" s="81"/>
      <c r="AN24" s="82"/>
      <c r="AO24" s="70"/>
      <c r="AP24" s="131"/>
      <c r="AQ24" s="78"/>
      <c r="AR24" s="78"/>
      <c r="AS24" s="91"/>
      <c r="AT24" s="157"/>
      <c r="AU24" s="157"/>
      <c r="AV24" s="157"/>
      <c r="AW24" s="157"/>
      <c r="AX24" s="159"/>
      <c r="AY24" s="128"/>
      <c r="AZ24" s="78"/>
      <c r="BA24" s="78"/>
      <c r="BB24" s="78"/>
      <c r="BC24" s="144"/>
      <c r="BD24" s="82"/>
      <c r="BE24" s="70"/>
      <c r="BF24" s="131"/>
      <c r="BG24" s="78"/>
      <c r="BH24" s="78"/>
      <c r="BI24" s="157"/>
      <c r="BJ24" s="157"/>
      <c r="BK24" s="157"/>
      <c r="BL24" s="157"/>
      <c r="BM24" s="157"/>
      <c r="BN24" s="159"/>
      <c r="BO24" s="161">
        <v>4</v>
      </c>
      <c r="BP24" s="138">
        <f>BN24+AX24+AH24</f>
        <v>5219945.6249999991</v>
      </c>
      <c r="BQ24" s="150" t="s">
        <v>5</v>
      </c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</row>
    <row r="25" spans="1:82" x14ac:dyDescent="0.2">
      <c r="A25" s="165"/>
      <c r="B25" s="79"/>
      <c r="C25" s="4" t="s">
        <v>4</v>
      </c>
      <c r="D25" s="4" t="s">
        <v>3</v>
      </c>
      <c r="E25" s="4" t="s">
        <v>1</v>
      </c>
      <c r="F25" s="4">
        <v>808.5</v>
      </c>
      <c r="G25" s="4">
        <v>813.2</v>
      </c>
      <c r="H25" s="53">
        <v>4.7000000000000455</v>
      </c>
      <c r="I25" s="132"/>
      <c r="J25" s="79"/>
      <c r="K25" s="169"/>
      <c r="L25" s="79"/>
      <c r="M25" s="79"/>
      <c r="N25" s="169"/>
      <c r="O25" s="79"/>
      <c r="P25" s="79"/>
      <c r="Q25" s="79"/>
      <c r="R25" s="171"/>
      <c r="S25" s="129"/>
      <c r="T25" s="169"/>
      <c r="U25" s="79"/>
      <c r="V25" s="70"/>
      <c r="W25" s="81"/>
      <c r="X25" s="82"/>
      <c r="Y25" s="70"/>
      <c r="Z25" s="132"/>
      <c r="AA25" s="84"/>
      <c r="AB25" s="84"/>
      <c r="AC25" s="92"/>
      <c r="AD25" s="95"/>
      <c r="AE25" s="98"/>
      <c r="AF25" s="139"/>
      <c r="AG25" s="139"/>
      <c r="AH25" s="142"/>
      <c r="AI25" s="129"/>
      <c r="AJ25" s="103"/>
      <c r="AK25" s="79"/>
      <c r="AL25" s="70"/>
      <c r="AM25" s="81"/>
      <c r="AN25" s="82"/>
      <c r="AO25" s="70"/>
      <c r="AP25" s="132"/>
      <c r="AQ25" s="79"/>
      <c r="AR25" s="79"/>
      <c r="AS25" s="92"/>
      <c r="AT25" s="185"/>
      <c r="AU25" s="185"/>
      <c r="AV25" s="185"/>
      <c r="AW25" s="185"/>
      <c r="AX25" s="187"/>
      <c r="AY25" s="129"/>
      <c r="AZ25" s="79"/>
      <c r="BA25" s="79"/>
      <c r="BB25" s="79"/>
      <c r="BC25" s="145"/>
      <c r="BD25" s="82"/>
      <c r="BE25" s="70"/>
      <c r="BF25" s="132"/>
      <c r="BG25" s="79"/>
      <c r="BH25" s="79"/>
      <c r="BI25" s="185"/>
      <c r="BJ25" s="185"/>
      <c r="BK25" s="185"/>
      <c r="BL25" s="185"/>
      <c r="BM25" s="185"/>
      <c r="BN25" s="187"/>
      <c r="BO25" s="189"/>
      <c r="BP25" s="98"/>
      <c r="BQ25" s="142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</row>
    <row r="26" spans="1:82" ht="12.75" thickBot="1" x14ac:dyDescent="0.25">
      <c r="A26" s="166"/>
      <c r="B26" s="167"/>
      <c r="C26" s="52" t="s">
        <v>2</v>
      </c>
      <c r="D26" s="52" t="s">
        <v>1</v>
      </c>
      <c r="E26" s="52" t="s">
        <v>0</v>
      </c>
      <c r="F26" s="52">
        <v>813.2</v>
      </c>
      <c r="G26" s="52">
        <v>875</v>
      </c>
      <c r="H26" s="54">
        <v>61.799999999999955</v>
      </c>
      <c r="I26" s="168"/>
      <c r="J26" s="167"/>
      <c r="K26" s="170"/>
      <c r="L26" s="167"/>
      <c r="M26" s="167"/>
      <c r="N26" s="170"/>
      <c r="O26" s="167"/>
      <c r="P26" s="167"/>
      <c r="Q26" s="167"/>
      <c r="R26" s="172"/>
      <c r="S26" s="173"/>
      <c r="T26" s="170"/>
      <c r="U26" s="167"/>
      <c r="V26" s="174"/>
      <c r="W26" s="175"/>
      <c r="X26" s="176"/>
      <c r="Y26" s="174"/>
      <c r="Z26" s="168"/>
      <c r="AA26" s="177"/>
      <c r="AB26" s="177"/>
      <c r="AC26" s="178"/>
      <c r="AD26" s="179"/>
      <c r="AE26" s="180"/>
      <c r="AF26" s="181"/>
      <c r="AG26" s="181"/>
      <c r="AH26" s="182"/>
      <c r="AI26" s="173"/>
      <c r="AJ26" s="183"/>
      <c r="AK26" s="167"/>
      <c r="AL26" s="174"/>
      <c r="AM26" s="175"/>
      <c r="AN26" s="176"/>
      <c r="AO26" s="174"/>
      <c r="AP26" s="168"/>
      <c r="AQ26" s="167"/>
      <c r="AR26" s="167"/>
      <c r="AS26" s="178"/>
      <c r="AT26" s="186"/>
      <c r="AU26" s="186"/>
      <c r="AV26" s="186"/>
      <c r="AW26" s="186"/>
      <c r="AX26" s="188"/>
      <c r="AY26" s="173"/>
      <c r="AZ26" s="167"/>
      <c r="BA26" s="167"/>
      <c r="BB26" s="167"/>
      <c r="BC26" s="184"/>
      <c r="BD26" s="176"/>
      <c r="BE26" s="174"/>
      <c r="BF26" s="168"/>
      <c r="BG26" s="167"/>
      <c r="BH26" s="167"/>
      <c r="BI26" s="186"/>
      <c r="BJ26" s="186"/>
      <c r="BK26" s="186"/>
      <c r="BL26" s="186"/>
      <c r="BM26" s="186"/>
      <c r="BN26" s="188"/>
      <c r="BO26" s="190"/>
      <c r="BP26" s="180"/>
      <c r="BQ26" s="182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</row>
    <row r="27" spans="1:82" ht="12.75" thickTop="1" x14ac:dyDescent="0.2">
      <c r="BP27" s="43">
        <f>SUM(BP4:BP26)</f>
        <v>104045734.03749999</v>
      </c>
    </row>
    <row r="33" spans="24:57" s="1" customFormat="1" x14ac:dyDescent="0.2">
      <c r="X33" s="45"/>
      <c r="Y33" s="45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45"/>
      <c r="AO33" s="45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45"/>
      <c r="BE33" s="46"/>
    </row>
    <row r="34" spans="24:57" s="1" customFormat="1" x14ac:dyDescent="0.2">
      <c r="X34" s="45"/>
      <c r="Y34" s="45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45"/>
      <c r="AO34" s="45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45"/>
      <c r="BE34" s="46"/>
    </row>
    <row r="35" spans="24:57" s="1" customFormat="1" x14ac:dyDescent="0.2">
      <c r="X35" s="45"/>
      <c r="Y35" s="45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45"/>
      <c r="AO35" s="45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45"/>
      <c r="BE35" s="46"/>
    </row>
    <row r="36" spans="24:57" s="1" customFormat="1" x14ac:dyDescent="0.2">
      <c r="X36" s="45"/>
      <c r="Y36" s="45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45"/>
      <c r="AO36" s="45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45"/>
      <c r="BE36" s="46"/>
    </row>
    <row r="37" spans="24:57" s="1" customFormat="1" x14ac:dyDescent="0.2">
      <c r="X37" s="45"/>
      <c r="Y37" s="45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45"/>
      <c r="AO37" s="45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45"/>
      <c r="BE37" s="46"/>
    </row>
    <row r="38" spans="24:57" s="1" customFormat="1" x14ac:dyDescent="0.2">
      <c r="X38" s="45"/>
      <c r="Y38" s="45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45"/>
      <c r="AO38" s="45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45"/>
      <c r="BE38" s="46"/>
    </row>
    <row r="39" spans="24:57" s="1" customFormat="1" x14ac:dyDescent="0.2">
      <c r="X39" s="45"/>
      <c r="Y39" s="45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45"/>
      <c r="AO39" s="45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45"/>
      <c r="BE39" s="46"/>
    </row>
  </sheetData>
  <mergeCells count="496">
    <mergeCell ref="BD9:BD10"/>
    <mergeCell ref="BE9:BE10"/>
    <mergeCell ref="BF9:BF10"/>
    <mergeCell ref="BG9:BG10"/>
    <mergeCell ref="BO9:BO10"/>
    <mergeCell ref="BP9:BP10"/>
    <mergeCell ref="BQ9:BQ10"/>
    <mergeCell ref="BI9:BI10"/>
    <mergeCell ref="BJ9:BJ10"/>
    <mergeCell ref="BK9:BK10"/>
    <mergeCell ref="BL9:BL10"/>
    <mergeCell ref="BM9:BM10"/>
    <mergeCell ref="BN9:BN10"/>
    <mergeCell ref="BH9:BH10"/>
    <mergeCell ref="AU9:AU10"/>
    <mergeCell ref="AV9:AV10"/>
    <mergeCell ref="AW9:AW10"/>
    <mergeCell ref="AX9:AX10"/>
    <mergeCell ref="AY9:AY10"/>
    <mergeCell ref="AZ9:AZ10"/>
    <mergeCell ref="BA9:BA10"/>
    <mergeCell ref="BB9:BB10"/>
    <mergeCell ref="BC9:BC10"/>
    <mergeCell ref="AK9:AK10"/>
    <mergeCell ref="AL9:AL10"/>
    <mergeCell ref="AM9:AM10"/>
    <mergeCell ref="AN9:AN10"/>
    <mergeCell ref="AO9:AO10"/>
    <mergeCell ref="AP9:AP10"/>
    <mergeCell ref="AQ9:AQ10"/>
    <mergeCell ref="AS9:AS10"/>
    <mergeCell ref="AT9:AT10"/>
    <mergeCell ref="AA9:AA10"/>
    <mergeCell ref="AC9:AC10"/>
    <mergeCell ref="AD9:AD10"/>
    <mergeCell ref="AE9:AE10"/>
    <mergeCell ref="AF9:AF10"/>
    <mergeCell ref="AG9:AG10"/>
    <mergeCell ref="AH9:AH10"/>
    <mergeCell ref="AI9:AI10"/>
    <mergeCell ref="AJ9:AJ10"/>
    <mergeCell ref="AB9:AB10"/>
    <mergeCell ref="BL6:BL7"/>
    <mergeCell ref="BM6:BM7"/>
    <mergeCell ref="BO6:BO7"/>
    <mergeCell ref="BP6:BP7"/>
    <mergeCell ref="BQ6:BQ7"/>
    <mergeCell ref="BN6:BN7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Z9:Z10"/>
    <mergeCell ref="AY6:AY7"/>
    <mergeCell ref="AZ6:AZ7"/>
    <mergeCell ref="BB6:BB7"/>
    <mergeCell ref="BC6:BC7"/>
    <mergeCell ref="BD6:BD7"/>
    <mergeCell ref="BA6:BA7"/>
    <mergeCell ref="BE6:BE7"/>
    <mergeCell ref="BF6:BF7"/>
    <mergeCell ref="BK6:BK7"/>
    <mergeCell ref="BG6:BG7"/>
    <mergeCell ref="BI6:BI7"/>
    <mergeCell ref="BJ6:BJ7"/>
    <mergeCell ref="BH6:BH7"/>
    <mergeCell ref="AL6:AL7"/>
    <mergeCell ref="AM6:AM7"/>
    <mergeCell ref="AO6:AO7"/>
    <mergeCell ref="AP6:AP7"/>
    <mergeCell ref="AQ6:AQ7"/>
    <mergeCell ref="AN6:AN7"/>
    <mergeCell ref="AS6:AS7"/>
    <mergeCell ref="AT6:AT7"/>
    <mergeCell ref="AX6:AX7"/>
    <mergeCell ref="AU6:AU7"/>
    <mergeCell ref="AV6:AV7"/>
    <mergeCell ref="AW6:AW7"/>
    <mergeCell ref="AR6:AR7"/>
    <mergeCell ref="Y6:Y7"/>
    <mergeCell ref="Z6:Z7"/>
    <mergeCell ref="AC6:AC7"/>
    <mergeCell ref="AD6:AD7"/>
    <mergeCell ref="AE6:AE7"/>
    <mergeCell ref="AA6:AA7"/>
    <mergeCell ref="AF6:AF7"/>
    <mergeCell ref="AG6:AG7"/>
    <mergeCell ref="AK6:AK7"/>
    <mergeCell ref="AH6:AH7"/>
    <mergeCell ref="AI6:AI7"/>
    <mergeCell ref="AJ6:AJ7"/>
    <mergeCell ref="AB6:AB7"/>
    <mergeCell ref="I6:I7"/>
    <mergeCell ref="J6:J7"/>
    <mergeCell ref="K6:K7"/>
    <mergeCell ref="L6:L7"/>
    <mergeCell ref="M6:M7"/>
    <mergeCell ref="N6:N7"/>
    <mergeCell ref="P6:P7"/>
    <mergeCell ref="Q6:Q7"/>
    <mergeCell ref="R6:R7"/>
    <mergeCell ref="BQ24:BQ26"/>
    <mergeCell ref="BE24:BE26"/>
    <mergeCell ref="BF24:BF26"/>
    <mergeCell ref="BG24:BG26"/>
    <mergeCell ref="BI24:BI26"/>
    <mergeCell ref="BJ24:BJ26"/>
    <mergeCell ref="BK24:BK26"/>
    <mergeCell ref="BH24:BH26"/>
    <mergeCell ref="O6:O7"/>
    <mergeCell ref="BL24:BL26"/>
    <mergeCell ref="BM24:BM26"/>
    <mergeCell ref="BN24:BN26"/>
    <mergeCell ref="BO24:BO26"/>
    <mergeCell ref="BP24:BP26"/>
    <mergeCell ref="AY24:AY26"/>
    <mergeCell ref="AZ24:AZ26"/>
    <mergeCell ref="BA24:BA26"/>
    <mergeCell ref="BB24:BB26"/>
    <mergeCell ref="S6:S7"/>
    <mergeCell ref="T6:T7"/>
    <mergeCell ref="X6:X7"/>
    <mergeCell ref="U6:U7"/>
    <mergeCell ref="V6:V7"/>
    <mergeCell ref="W6:W7"/>
    <mergeCell ref="AM24:AM26"/>
    <mergeCell ref="AN24:AN26"/>
    <mergeCell ref="AO24:AO26"/>
    <mergeCell ref="AP24:AP26"/>
    <mergeCell ref="AQ24:AQ26"/>
    <mergeCell ref="BC24:BC26"/>
    <mergeCell ref="BD24:BD26"/>
    <mergeCell ref="AS24:AS26"/>
    <mergeCell ref="AT24:AT26"/>
    <mergeCell ref="AU24:AU26"/>
    <mergeCell ref="AV24:AV26"/>
    <mergeCell ref="AW24:AW26"/>
    <mergeCell ref="AX24:AX26"/>
    <mergeCell ref="AR24:AR26"/>
    <mergeCell ref="AE24:AE26"/>
    <mergeCell ref="AB24:AB26"/>
    <mergeCell ref="AF24:AF26"/>
    <mergeCell ref="AG24:AG26"/>
    <mergeCell ref="AH24:AH26"/>
    <mergeCell ref="AI24:AI26"/>
    <mergeCell ref="AJ24:AJ26"/>
    <mergeCell ref="AK24:AK26"/>
    <mergeCell ref="AL24:AL26"/>
    <mergeCell ref="BQ21:BQ22"/>
    <mergeCell ref="A24:A26"/>
    <mergeCell ref="B24:B26"/>
    <mergeCell ref="I24:I26"/>
    <mergeCell ref="J24:J26"/>
    <mergeCell ref="K24:K26"/>
    <mergeCell ref="L24:L26"/>
    <mergeCell ref="M24:M26"/>
    <mergeCell ref="N24:N26"/>
    <mergeCell ref="O24:O26"/>
    <mergeCell ref="P24:P26"/>
    <mergeCell ref="Q24:Q26"/>
    <mergeCell ref="R24:R26"/>
    <mergeCell ref="S24:S26"/>
    <mergeCell ref="T24:T26"/>
    <mergeCell ref="U24:U26"/>
    <mergeCell ref="V24:V26"/>
    <mergeCell ref="W24:W26"/>
    <mergeCell ref="X24:X26"/>
    <mergeCell ref="Y24:Y26"/>
    <mergeCell ref="Z24:Z26"/>
    <mergeCell ref="AA24:AA26"/>
    <mergeCell ref="AC24:AC26"/>
    <mergeCell ref="AD24:AD26"/>
    <mergeCell ref="BI21:BI22"/>
    <mergeCell ref="BJ21:BJ22"/>
    <mergeCell ref="BK21:BK22"/>
    <mergeCell ref="BH21:BH22"/>
    <mergeCell ref="BL21:BL22"/>
    <mergeCell ref="BM21:BM22"/>
    <mergeCell ref="BN21:BN22"/>
    <mergeCell ref="BO21:BO22"/>
    <mergeCell ref="BP21:BP22"/>
    <mergeCell ref="AY21:AY22"/>
    <mergeCell ref="AZ21:AZ22"/>
    <mergeCell ref="BA21:BA22"/>
    <mergeCell ref="BB21:BB22"/>
    <mergeCell ref="BC21:BC22"/>
    <mergeCell ref="BD21:BD22"/>
    <mergeCell ref="BE21:BE22"/>
    <mergeCell ref="BF21:BF22"/>
    <mergeCell ref="BG21:BG22"/>
    <mergeCell ref="AO21:AO22"/>
    <mergeCell ref="AP21:AP22"/>
    <mergeCell ref="AQ21:AQ22"/>
    <mergeCell ref="AS21:AS22"/>
    <mergeCell ref="AT21:AT22"/>
    <mergeCell ref="AU21:AU22"/>
    <mergeCell ref="AV21:AV22"/>
    <mergeCell ref="AW21:AW22"/>
    <mergeCell ref="AX21:AX22"/>
    <mergeCell ref="AR21:AR22"/>
    <mergeCell ref="AF21:AF22"/>
    <mergeCell ref="AG21:AG22"/>
    <mergeCell ref="AH21:AH22"/>
    <mergeCell ref="AI21:AI22"/>
    <mergeCell ref="AJ21:AJ22"/>
    <mergeCell ref="AK21:AK22"/>
    <mergeCell ref="AL21:AL22"/>
    <mergeCell ref="AM21:AM22"/>
    <mergeCell ref="AN21:AN22"/>
    <mergeCell ref="W21:W22"/>
    <mergeCell ref="X21:X22"/>
    <mergeCell ref="Y21:Y22"/>
    <mergeCell ref="Z21:Z22"/>
    <mergeCell ref="AA21:AA22"/>
    <mergeCell ref="AC21:AC22"/>
    <mergeCell ref="AD21:AD22"/>
    <mergeCell ref="AE21:AE22"/>
    <mergeCell ref="AB21:AB22"/>
    <mergeCell ref="BK19:BK20"/>
    <mergeCell ref="BH19:BH20"/>
    <mergeCell ref="BL19:BL20"/>
    <mergeCell ref="BM19:BM20"/>
    <mergeCell ref="BN19:BN20"/>
    <mergeCell ref="BO19:BO20"/>
    <mergeCell ref="BP19:BP20"/>
    <mergeCell ref="BQ19:BQ20"/>
    <mergeCell ref="A21:A22"/>
    <mergeCell ref="B21:B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S21:S22"/>
    <mergeCell ref="T21:T22"/>
    <mergeCell ref="U21:U22"/>
    <mergeCell ref="V21:V22"/>
    <mergeCell ref="BA19:BA20"/>
    <mergeCell ref="BB19:BB20"/>
    <mergeCell ref="BC19:BC20"/>
    <mergeCell ref="BD19:BD20"/>
    <mergeCell ref="BE19:BE20"/>
    <mergeCell ref="BF19:BF20"/>
    <mergeCell ref="BG19:BG20"/>
    <mergeCell ref="BI19:BI20"/>
    <mergeCell ref="BJ19:BJ20"/>
    <mergeCell ref="AQ19:AQ20"/>
    <mergeCell ref="AS19:AS20"/>
    <mergeCell ref="AT19:AT20"/>
    <mergeCell ref="AU19:AU20"/>
    <mergeCell ref="AV19:AV20"/>
    <mergeCell ref="AW19:AW20"/>
    <mergeCell ref="AX19:AX20"/>
    <mergeCell ref="AY19:AY20"/>
    <mergeCell ref="AZ19:AZ20"/>
    <mergeCell ref="AR19:AR20"/>
    <mergeCell ref="AH19:AH20"/>
    <mergeCell ref="AI19:AI20"/>
    <mergeCell ref="AJ19:AJ20"/>
    <mergeCell ref="AK19:AK20"/>
    <mergeCell ref="AL19:AL20"/>
    <mergeCell ref="AM19:AM20"/>
    <mergeCell ref="AN19:AN20"/>
    <mergeCell ref="AO19:AO20"/>
    <mergeCell ref="AP19:AP20"/>
    <mergeCell ref="Y19:Y20"/>
    <mergeCell ref="Z19:Z20"/>
    <mergeCell ref="AA19:AA20"/>
    <mergeCell ref="AC19:AC20"/>
    <mergeCell ref="AD19:AD20"/>
    <mergeCell ref="AE19:AE20"/>
    <mergeCell ref="AB19:AB20"/>
    <mergeCell ref="AF19:AF20"/>
    <mergeCell ref="AG19:AG20"/>
    <mergeCell ref="P19:P20"/>
    <mergeCell ref="Q19:Q20"/>
    <mergeCell ref="R19:R20"/>
    <mergeCell ref="S19:S20"/>
    <mergeCell ref="T19:T20"/>
    <mergeCell ref="U19:U20"/>
    <mergeCell ref="V19:V20"/>
    <mergeCell ref="W19:W20"/>
    <mergeCell ref="X19:X20"/>
    <mergeCell ref="A19:A20"/>
    <mergeCell ref="B19:B20"/>
    <mergeCell ref="I19:I20"/>
    <mergeCell ref="J19:J20"/>
    <mergeCell ref="K19:K20"/>
    <mergeCell ref="L19:L20"/>
    <mergeCell ref="M19:M20"/>
    <mergeCell ref="N19:N20"/>
    <mergeCell ref="O19:O20"/>
    <mergeCell ref="BJ17:BJ18"/>
    <mergeCell ref="BK17:BK18"/>
    <mergeCell ref="BH17:BH18"/>
    <mergeCell ref="BL17:BL18"/>
    <mergeCell ref="BM17:BM18"/>
    <mergeCell ref="BN17:BN18"/>
    <mergeCell ref="BO17:BO18"/>
    <mergeCell ref="BP17:BP18"/>
    <mergeCell ref="BQ17:BQ18"/>
    <mergeCell ref="AZ17:AZ18"/>
    <mergeCell ref="BA17:BA18"/>
    <mergeCell ref="BB17:BB18"/>
    <mergeCell ref="BC17:BC18"/>
    <mergeCell ref="BD17:BD18"/>
    <mergeCell ref="BE17:BE18"/>
    <mergeCell ref="BF17:BF18"/>
    <mergeCell ref="BG17:BG18"/>
    <mergeCell ref="BI17:BI18"/>
    <mergeCell ref="AQ17:AQ18"/>
    <mergeCell ref="AS17:AS18"/>
    <mergeCell ref="AT17:AT18"/>
    <mergeCell ref="AU17:AU18"/>
    <mergeCell ref="AV17:AV18"/>
    <mergeCell ref="AW17:AW18"/>
    <mergeCell ref="AX17:AX18"/>
    <mergeCell ref="AY17:AY18"/>
    <mergeCell ref="AR17:AR18"/>
    <mergeCell ref="AH17:AH18"/>
    <mergeCell ref="AI17:AI18"/>
    <mergeCell ref="AJ17:AJ18"/>
    <mergeCell ref="AK17:AK18"/>
    <mergeCell ref="AL17:AL18"/>
    <mergeCell ref="AM17:AM18"/>
    <mergeCell ref="AN17:AN18"/>
    <mergeCell ref="AO17:AO18"/>
    <mergeCell ref="AP17:AP18"/>
    <mergeCell ref="Y17:Y18"/>
    <mergeCell ref="Z17:Z18"/>
    <mergeCell ref="AA17:AA18"/>
    <mergeCell ref="AC17:AC18"/>
    <mergeCell ref="AD17:AD18"/>
    <mergeCell ref="AE17:AE18"/>
    <mergeCell ref="AB17:AB18"/>
    <mergeCell ref="AF17:AF18"/>
    <mergeCell ref="AG17:AG18"/>
    <mergeCell ref="BL14:BL16"/>
    <mergeCell ref="BM14:BM16"/>
    <mergeCell ref="BN14:BN16"/>
    <mergeCell ref="BO14:BO16"/>
    <mergeCell ref="BP14:BP16"/>
    <mergeCell ref="BQ14:BQ16"/>
    <mergeCell ref="A17:A18"/>
    <mergeCell ref="B17:B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S17:S18"/>
    <mergeCell ref="T17:T18"/>
    <mergeCell ref="U17:U18"/>
    <mergeCell ref="V17:V18"/>
    <mergeCell ref="W17:W18"/>
    <mergeCell ref="X17:X18"/>
    <mergeCell ref="BC14:BC16"/>
    <mergeCell ref="BD14:BD16"/>
    <mergeCell ref="BE14:BE16"/>
    <mergeCell ref="BF14:BF16"/>
    <mergeCell ref="BG14:BG16"/>
    <mergeCell ref="BI14:BI16"/>
    <mergeCell ref="BJ14:BJ16"/>
    <mergeCell ref="BH14:BH16"/>
    <mergeCell ref="BK14:BK16"/>
    <mergeCell ref="AT14:AT16"/>
    <mergeCell ref="AU14:AU16"/>
    <mergeCell ref="AV14:AV16"/>
    <mergeCell ref="AW14:AW16"/>
    <mergeCell ref="AX14:AX16"/>
    <mergeCell ref="AY14:AY16"/>
    <mergeCell ref="AZ14:AZ16"/>
    <mergeCell ref="BA14:BA16"/>
    <mergeCell ref="BB14:BB16"/>
    <mergeCell ref="A14:A16"/>
    <mergeCell ref="B14:B16"/>
    <mergeCell ref="J14:J16"/>
    <mergeCell ref="K14:K16"/>
    <mergeCell ref="L14:L16"/>
    <mergeCell ref="I14:I16"/>
    <mergeCell ref="M14:M16"/>
    <mergeCell ref="N14:N16"/>
    <mergeCell ref="O14:O16"/>
    <mergeCell ref="BP2:BP3"/>
    <mergeCell ref="BQ2:BQ3"/>
    <mergeCell ref="BO1:BQ1"/>
    <mergeCell ref="AH2:AH3"/>
    <mergeCell ref="AD2:AD3"/>
    <mergeCell ref="S1:AH1"/>
    <mergeCell ref="AG2:AG3"/>
    <mergeCell ref="AO2:AO3"/>
    <mergeCell ref="AP2:AP3"/>
    <mergeCell ref="AW2:AW3"/>
    <mergeCell ref="AY1:BN1"/>
    <mergeCell ref="S2:U2"/>
    <mergeCell ref="BO2:BO3"/>
    <mergeCell ref="AU2:AU3"/>
    <mergeCell ref="BG2:BG3"/>
    <mergeCell ref="BI2:BI3"/>
    <mergeCell ref="AV2:AV3"/>
    <mergeCell ref="BM2:BM3"/>
    <mergeCell ref="BN2:BN3"/>
    <mergeCell ref="BE2:BE3"/>
    <mergeCell ref="BJ2:BJ3"/>
    <mergeCell ref="BK2:BK3"/>
    <mergeCell ref="BH2:BH3"/>
    <mergeCell ref="AR2:AR3"/>
    <mergeCell ref="AY2:BA2"/>
    <mergeCell ref="BB2:BD2"/>
    <mergeCell ref="BL2:BL3"/>
    <mergeCell ref="AX2:AX3"/>
    <mergeCell ref="AB2:AB3"/>
    <mergeCell ref="A1:H1"/>
    <mergeCell ref="AA2:AA3"/>
    <mergeCell ref="AI1:AX1"/>
    <mergeCell ref="AI2:AK2"/>
    <mergeCell ref="AL2:AN2"/>
    <mergeCell ref="A2:A3"/>
    <mergeCell ref="Z2:Z3"/>
    <mergeCell ref="B2:B3"/>
    <mergeCell ref="I2:I3"/>
    <mergeCell ref="V2:X2"/>
    <mergeCell ref="Y2:Y3"/>
    <mergeCell ref="J2:L2"/>
    <mergeCell ref="M2:O2"/>
    <mergeCell ref="P2:P3"/>
    <mergeCell ref="C2:C3"/>
    <mergeCell ref="D2:D3"/>
    <mergeCell ref="R2:R3"/>
    <mergeCell ref="I1:R1"/>
    <mergeCell ref="E2:E3"/>
    <mergeCell ref="F2:F3"/>
    <mergeCell ref="G2:G3"/>
    <mergeCell ref="H2:H3"/>
    <mergeCell ref="Q2:Q3"/>
    <mergeCell ref="BF2:BF3"/>
    <mergeCell ref="AE2:AE3"/>
    <mergeCell ref="AF14:AF16"/>
    <mergeCell ref="AQ2:AQ3"/>
    <mergeCell ref="AS2:AS3"/>
    <mergeCell ref="AT2:AT3"/>
    <mergeCell ref="AC14:AC16"/>
    <mergeCell ref="AD14:AD16"/>
    <mergeCell ref="AE14:AE16"/>
    <mergeCell ref="AG14:AG16"/>
    <mergeCell ref="AH14:AH16"/>
    <mergeCell ref="AI14:AI16"/>
    <mergeCell ref="AJ14:AJ16"/>
    <mergeCell ref="AK14:AK16"/>
    <mergeCell ref="AL14:AL16"/>
    <mergeCell ref="AM14:AM16"/>
    <mergeCell ref="AN14:AN16"/>
    <mergeCell ref="AO14:AO16"/>
    <mergeCell ref="AC2:AC3"/>
    <mergeCell ref="AF2:AF3"/>
    <mergeCell ref="AR14:AR16"/>
    <mergeCell ref="AR9:AR10"/>
    <mergeCell ref="AQ14:AQ16"/>
    <mergeCell ref="AS14:AS16"/>
    <mergeCell ref="Y14:Y16"/>
    <mergeCell ref="Z14:Z16"/>
    <mergeCell ref="AA14:AA16"/>
    <mergeCell ref="AP14:AP16"/>
    <mergeCell ref="P14:P16"/>
    <mergeCell ref="Q14:Q16"/>
    <mergeCell ref="R14:R16"/>
    <mergeCell ref="S14:S16"/>
    <mergeCell ref="T14:T16"/>
    <mergeCell ref="U14:U16"/>
    <mergeCell ref="V14:V16"/>
    <mergeCell ref="W14:W16"/>
    <mergeCell ref="X14:X16"/>
    <mergeCell ref="AB14:AB16"/>
  </mergeCells>
  <pageMargins left="0.15748031496062992" right="0.15748031496062992" top="0.78740157480314965" bottom="0.78740157480314965" header="0.31496062992125984" footer="0.31496062992125984"/>
  <pageSetup paperSize="8" scale="26" orientation="landscape" r:id="rId1"/>
  <headerFooter>
    <oddHeader xml:space="preserve">&amp;L&amp;"Times New Roman,Negrito"&amp;12Banco de Dados e Custos - Travessias Urbanas - BR-101 BA (km 166,5 ao km 938,8)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B22" sqref="B22"/>
    </sheetView>
  </sheetViews>
  <sheetFormatPr defaultRowHeight="15" x14ac:dyDescent="0.25"/>
  <cols>
    <col min="1" max="1" width="49.42578125" customWidth="1"/>
    <col min="2" max="2" width="14.42578125" customWidth="1"/>
    <col min="3" max="4" width="23.140625" customWidth="1"/>
    <col min="5" max="5" width="23" customWidth="1"/>
    <col min="6" max="6" width="20.5703125" bestFit="1" customWidth="1"/>
  </cols>
  <sheetData>
    <row r="1" spans="1:7" x14ac:dyDescent="0.25">
      <c r="A1" s="198" t="s">
        <v>215</v>
      </c>
      <c r="B1" s="198" t="s">
        <v>214</v>
      </c>
      <c r="C1" s="198" t="s">
        <v>213</v>
      </c>
      <c r="D1" s="198" t="s">
        <v>212</v>
      </c>
      <c r="E1" s="198" t="s">
        <v>211</v>
      </c>
      <c r="F1" s="198" t="s">
        <v>210</v>
      </c>
    </row>
    <row r="2" spans="1:7" x14ac:dyDescent="0.25">
      <c r="A2" s="198"/>
      <c r="B2" s="198"/>
      <c r="C2" s="198"/>
      <c r="D2" s="198"/>
      <c r="E2" s="198"/>
      <c r="F2" s="198"/>
    </row>
    <row r="3" spans="1:7" x14ac:dyDescent="0.25">
      <c r="A3" s="59">
        <v>1</v>
      </c>
      <c r="B3" s="56">
        <v>1249.51</v>
      </c>
      <c r="C3" s="59">
        <v>0.85</v>
      </c>
      <c r="D3" s="56">
        <f t="shared" ref="D3:D11" si="0">B3*C3</f>
        <v>1062.0835</v>
      </c>
      <c r="E3" s="59">
        <v>0.7</v>
      </c>
      <c r="F3" s="56">
        <f t="shared" ref="F3:F11" si="1">B3*C3*E3</f>
        <v>743.45844999999997</v>
      </c>
    </row>
    <row r="4" spans="1:7" x14ac:dyDescent="0.25">
      <c r="A4" s="59">
        <v>2</v>
      </c>
      <c r="B4" s="56">
        <v>1249.51</v>
      </c>
      <c r="C4" s="59">
        <v>0.85</v>
      </c>
      <c r="D4" s="56">
        <f t="shared" si="0"/>
        <v>1062.0835</v>
      </c>
      <c r="E4" s="59">
        <v>0.6</v>
      </c>
      <c r="F4" s="56">
        <f t="shared" si="1"/>
        <v>637.25009999999997</v>
      </c>
    </row>
    <row r="5" spans="1:7" x14ac:dyDescent="0.25">
      <c r="A5" s="59">
        <v>3</v>
      </c>
      <c r="B5" s="56">
        <v>1249.51</v>
      </c>
      <c r="C5" s="59">
        <v>0.85</v>
      </c>
      <c r="D5" s="56">
        <f t="shared" si="0"/>
        <v>1062.0835</v>
      </c>
      <c r="E5" s="59">
        <v>0.5</v>
      </c>
      <c r="F5" s="56">
        <f t="shared" si="1"/>
        <v>531.04174999999998</v>
      </c>
    </row>
    <row r="6" spans="1:7" x14ac:dyDescent="0.25">
      <c r="A6" s="59">
        <v>4</v>
      </c>
      <c r="B6" s="56">
        <v>1249.51</v>
      </c>
      <c r="C6" s="59">
        <v>0.75</v>
      </c>
      <c r="D6" s="56">
        <f t="shared" si="0"/>
        <v>937.13249999999994</v>
      </c>
      <c r="E6" s="59">
        <v>0.7</v>
      </c>
      <c r="F6" s="56">
        <f t="shared" si="1"/>
        <v>655.99274999999989</v>
      </c>
    </row>
    <row r="7" spans="1:7" x14ac:dyDescent="0.25">
      <c r="A7" s="60">
        <v>5</v>
      </c>
      <c r="B7" s="57">
        <v>1249.51</v>
      </c>
      <c r="C7" s="60">
        <v>0.75</v>
      </c>
      <c r="D7" s="57">
        <f t="shared" si="0"/>
        <v>937.13249999999994</v>
      </c>
      <c r="E7" s="60">
        <v>0.6</v>
      </c>
      <c r="F7" s="57">
        <f t="shared" si="1"/>
        <v>562.27949999999998</v>
      </c>
    </row>
    <row r="8" spans="1:7" x14ac:dyDescent="0.25">
      <c r="A8" s="60">
        <v>6</v>
      </c>
      <c r="B8" s="57">
        <v>1249.51</v>
      </c>
      <c r="C8" s="60">
        <v>0.75</v>
      </c>
      <c r="D8" s="57">
        <f t="shared" si="0"/>
        <v>937.13249999999994</v>
      </c>
      <c r="E8" s="60">
        <v>0.5</v>
      </c>
      <c r="F8" s="57">
        <f t="shared" si="1"/>
        <v>468.56624999999997</v>
      </c>
    </row>
    <row r="9" spans="1:7" x14ac:dyDescent="0.25">
      <c r="A9" s="60">
        <v>7</v>
      </c>
      <c r="B9" s="57">
        <v>1249.51</v>
      </c>
      <c r="C9" s="60">
        <v>0.55000000000000004</v>
      </c>
      <c r="D9" s="57">
        <f t="shared" si="0"/>
        <v>687.23050000000001</v>
      </c>
      <c r="E9" s="60">
        <v>0.7</v>
      </c>
      <c r="F9" s="57">
        <f t="shared" si="1"/>
        <v>481.06134999999995</v>
      </c>
    </row>
    <row r="10" spans="1:7" x14ac:dyDescent="0.25">
      <c r="A10" s="60">
        <v>8</v>
      </c>
      <c r="B10" s="57">
        <v>1249.51</v>
      </c>
      <c r="C10" s="60">
        <v>0.55000000000000004</v>
      </c>
      <c r="D10" s="57">
        <f t="shared" si="0"/>
        <v>687.23050000000001</v>
      </c>
      <c r="E10" s="60">
        <v>0.6</v>
      </c>
      <c r="F10" s="57">
        <f t="shared" si="1"/>
        <v>412.3383</v>
      </c>
    </row>
    <row r="11" spans="1:7" x14ac:dyDescent="0.25">
      <c r="A11" s="61">
        <v>9</v>
      </c>
      <c r="B11" s="58">
        <v>1249.51</v>
      </c>
      <c r="C11" s="61">
        <v>0.55000000000000004</v>
      </c>
      <c r="D11" s="58">
        <f t="shared" si="0"/>
        <v>687.23050000000001</v>
      </c>
      <c r="E11" s="61">
        <v>0.5</v>
      </c>
      <c r="F11" s="58">
        <f t="shared" si="1"/>
        <v>343.61525</v>
      </c>
    </row>
    <row r="13" spans="1:7" x14ac:dyDescent="0.25">
      <c r="A13" s="27" t="s">
        <v>209</v>
      </c>
      <c r="B13" s="27"/>
      <c r="C13" s="27"/>
      <c r="D13" s="27" t="s">
        <v>208</v>
      </c>
    </row>
    <row r="14" spans="1:7" x14ac:dyDescent="0.25">
      <c r="D14" s="27" t="s">
        <v>207</v>
      </c>
    </row>
    <row r="15" spans="1:7" x14ac:dyDescent="0.25">
      <c r="A15" s="38" t="s">
        <v>206</v>
      </c>
      <c r="B15" s="38" t="s">
        <v>205</v>
      </c>
      <c r="D15" s="37" t="s">
        <v>204</v>
      </c>
      <c r="E15" s="37" t="s">
        <v>202</v>
      </c>
      <c r="F15" s="37" t="s">
        <v>201</v>
      </c>
      <c r="G15" s="37" t="s">
        <v>200</v>
      </c>
    </row>
    <row r="16" spans="1:7" x14ac:dyDescent="0.25">
      <c r="A16" s="30" t="s">
        <v>150</v>
      </c>
      <c r="B16" s="29">
        <v>500</v>
      </c>
      <c r="D16" s="35" t="s">
        <v>203</v>
      </c>
      <c r="E16" s="36"/>
      <c r="F16" s="36"/>
      <c r="G16" s="36"/>
    </row>
    <row r="17" spans="1:7" x14ac:dyDescent="0.25">
      <c r="A17" s="30" t="s">
        <v>222</v>
      </c>
      <c r="B17" s="29">
        <v>40</v>
      </c>
      <c r="D17" s="35" t="s">
        <v>202</v>
      </c>
      <c r="E17" s="34">
        <v>1</v>
      </c>
      <c r="F17" s="34">
        <v>4</v>
      </c>
      <c r="G17" s="33">
        <v>7</v>
      </c>
    </row>
    <row r="18" spans="1:7" x14ac:dyDescent="0.25">
      <c r="A18" s="30" t="s">
        <v>131</v>
      </c>
      <c r="B18" s="29">
        <v>40</v>
      </c>
      <c r="D18" s="35" t="s">
        <v>201</v>
      </c>
      <c r="E18" s="34">
        <v>2</v>
      </c>
      <c r="F18" s="33">
        <v>5</v>
      </c>
      <c r="G18" s="33">
        <v>8</v>
      </c>
    </row>
    <row r="19" spans="1:7" x14ac:dyDescent="0.25">
      <c r="A19" s="30" t="s">
        <v>226</v>
      </c>
      <c r="B19" s="29">
        <v>40</v>
      </c>
      <c r="D19" s="35" t="s">
        <v>200</v>
      </c>
      <c r="E19" s="34">
        <v>3</v>
      </c>
      <c r="F19" s="33">
        <v>6</v>
      </c>
      <c r="G19" s="32">
        <v>9</v>
      </c>
    </row>
    <row r="20" spans="1:7" x14ac:dyDescent="0.25">
      <c r="A20" s="30" t="s">
        <v>113</v>
      </c>
      <c r="B20" s="29">
        <v>40</v>
      </c>
      <c r="E20" s="31" t="s">
        <v>199</v>
      </c>
      <c r="F20" s="31" t="s">
        <v>198</v>
      </c>
      <c r="G20" s="31" t="s">
        <v>197</v>
      </c>
    </row>
    <row r="21" spans="1:7" x14ac:dyDescent="0.25">
      <c r="A21" s="30" t="s">
        <v>97</v>
      </c>
      <c r="B21" s="29">
        <v>40</v>
      </c>
    </row>
    <row r="22" spans="1:7" x14ac:dyDescent="0.25">
      <c r="A22" s="30" t="s">
        <v>87</v>
      </c>
      <c r="B22" s="29">
        <v>30</v>
      </c>
      <c r="D22" s="27" t="s">
        <v>196</v>
      </c>
    </row>
    <row r="23" spans="1:7" x14ac:dyDescent="0.25">
      <c r="A23" s="30" t="s">
        <v>224</v>
      </c>
      <c r="B23" s="29">
        <v>30</v>
      </c>
      <c r="D23" s="199" t="s">
        <v>195</v>
      </c>
      <c r="E23" s="199"/>
    </row>
    <row r="24" spans="1:7" x14ac:dyDescent="0.25">
      <c r="A24" s="30" t="s">
        <v>71</v>
      </c>
      <c r="B24" s="29">
        <v>35</v>
      </c>
      <c r="D24" s="26" t="s">
        <v>194</v>
      </c>
    </row>
    <row r="25" spans="1:7" x14ac:dyDescent="0.25">
      <c r="A25" s="30" t="s">
        <v>62</v>
      </c>
      <c r="B25" s="29">
        <v>100</v>
      </c>
      <c r="D25" s="200" t="s">
        <v>193</v>
      </c>
      <c r="E25" s="201"/>
      <c r="F25" s="26"/>
      <c r="G25" s="26"/>
    </row>
    <row r="26" spans="1:7" x14ac:dyDescent="0.25">
      <c r="A26" s="30" t="s">
        <v>51</v>
      </c>
      <c r="B26" s="29">
        <v>50</v>
      </c>
    </row>
    <row r="27" spans="1:7" x14ac:dyDescent="0.25">
      <c r="A27" s="30" t="s">
        <v>38</v>
      </c>
      <c r="B27" s="29">
        <v>40</v>
      </c>
      <c r="D27" s="27" t="s">
        <v>192</v>
      </c>
    </row>
    <row r="28" spans="1:7" x14ac:dyDescent="0.25">
      <c r="A28" s="30" t="s">
        <v>221</v>
      </c>
      <c r="B28" s="29">
        <v>50</v>
      </c>
      <c r="D28" s="27" t="s">
        <v>191</v>
      </c>
    </row>
    <row r="29" spans="1:7" x14ac:dyDescent="0.25">
      <c r="A29" s="30" t="s">
        <v>14</v>
      </c>
      <c r="B29" s="29">
        <v>40</v>
      </c>
      <c r="D29" s="27" t="s">
        <v>190</v>
      </c>
    </row>
    <row r="30" spans="1:7" s="26" customFormat="1" x14ac:dyDescent="0.25">
      <c r="A30" s="28" t="s">
        <v>225</v>
      </c>
      <c r="D30" s="27" t="s">
        <v>189</v>
      </c>
      <c r="F30"/>
      <c r="G30"/>
    </row>
  </sheetData>
  <mergeCells count="8">
    <mergeCell ref="F1:F2"/>
    <mergeCell ref="D23:E23"/>
    <mergeCell ref="D25:E25"/>
    <mergeCell ref="D1:D2"/>
    <mergeCell ref="A1:A2"/>
    <mergeCell ref="B1:B2"/>
    <mergeCell ref="C1:C2"/>
    <mergeCell ref="E1:E2"/>
  </mergeCells>
  <pageMargins left="0.511811024" right="0.511811024" top="0.78740157499999996" bottom="0.78740157499999996" header="0.31496062000000002" footer="0.31496062000000002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workbookViewId="0">
      <selection activeCell="B3" sqref="B3"/>
    </sheetView>
  </sheetViews>
  <sheetFormatPr defaultRowHeight="12.75" x14ac:dyDescent="0.2"/>
  <cols>
    <col min="1" max="1" width="15.28515625" style="65" customWidth="1"/>
    <col min="2" max="2" width="31" style="63" customWidth="1"/>
    <col min="3" max="3" width="19.42578125" style="63" customWidth="1"/>
    <col min="4" max="16384" width="9.140625" style="63"/>
  </cols>
  <sheetData>
    <row r="1" spans="1:3" ht="15" customHeight="1" x14ac:dyDescent="0.2">
      <c r="A1" s="68" t="s">
        <v>259</v>
      </c>
      <c r="B1" s="67" t="s">
        <v>260</v>
      </c>
      <c r="C1" s="63" t="s">
        <v>261</v>
      </c>
    </row>
    <row r="2" spans="1:3" x14ac:dyDescent="0.2">
      <c r="A2" s="69"/>
      <c r="B2" s="64" t="s">
        <v>262</v>
      </c>
    </row>
    <row r="3" spans="1:3" x14ac:dyDescent="0.2">
      <c r="A3" s="62" t="s">
        <v>227</v>
      </c>
      <c r="B3" s="66">
        <f>SUMIF('Anexo 6-Banco Dados Travessias'!$C$4:$C$26,Resumo!A3,'Anexo 6-Banco Dados Travessias'!$BP$4:$BP$26)</f>
        <v>0</v>
      </c>
    </row>
    <row r="4" spans="1:3" x14ac:dyDescent="0.2">
      <c r="A4" s="62" t="s">
        <v>228</v>
      </c>
      <c r="B4" s="66">
        <f>SUMIF('Anexo 6-Banco Dados Travessias'!$C$4:$C$26,Resumo!A4,'Anexo 6-Banco Dados Travessias'!$BP$4:$BP$26)</f>
        <v>0</v>
      </c>
    </row>
    <row r="5" spans="1:3" x14ac:dyDescent="0.2">
      <c r="A5" s="62" t="s">
        <v>229</v>
      </c>
      <c r="B5" s="66">
        <f>SUMIF('Anexo 6-Banco Dados Travessias'!$C$4:$C$26,Resumo!A5,'Anexo 6-Banco Dados Travessias'!$BP$4:$BP$26)</f>
        <v>0</v>
      </c>
    </row>
    <row r="6" spans="1:3" x14ac:dyDescent="0.2">
      <c r="A6" s="62" t="s">
        <v>230</v>
      </c>
      <c r="B6" s="66">
        <f>SUMIF('Anexo 6-Banco Dados Travessias'!$C$4:$C$26,Resumo!A6,'Anexo 6-Banco Dados Travessias'!$BP$4:$BP$26)</f>
        <v>0</v>
      </c>
    </row>
    <row r="7" spans="1:3" x14ac:dyDescent="0.2">
      <c r="A7" s="62" t="s">
        <v>231</v>
      </c>
      <c r="B7" s="66">
        <f>SUMIF('Anexo 6-Banco Dados Travessias'!$C$4:$C$26,Resumo!A7,'Anexo 6-Banco Dados Travessias'!$BP$4:$BP$26)</f>
        <v>0</v>
      </c>
    </row>
    <row r="8" spans="1:3" x14ac:dyDescent="0.2">
      <c r="A8" s="62" t="s">
        <v>232</v>
      </c>
      <c r="B8" s="66">
        <f>SUMIF('Anexo 6-Banco Dados Travessias'!$C$4:$C$26,Resumo!A8,'Anexo 6-Banco Dados Travessias'!$BP$4:$BP$26)</f>
        <v>0</v>
      </c>
    </row>
    <row r="9" spans="1:3" x14ac:dyDescent="0.2">
      <c r="A9" s="62" t="s">
        <v>233</v>
      </c>
      <c r="B9" s="66">
        <f>SUMIF('Anexo 6-Banco Dados Travessias'!$C$4:$C$26,Resumo!A9,'Anexo 6-Banco Dados Travessias'!$BP$4:$BP$26)</f>
        <v>0</v>
      </c>
    </row>
    <row r="10" spans="1:3" x14ac:dyDescent="0.2">
      <c r="A10" s="62" t="s">
        <v>234</v>
      </c>
      <c r="B10" s="66">
        <f>SUMIF('Anexo 6-Banco Dados Travessias'!$C$4:$C$26,Resumo!A10,'Anexo 6-Banco Dados Travessias'!$BP$4:$BP$26)</f>
        <v>0</v>
      </c>
    </row>
    <row r="11" spans="1:3" x14ac:dyDescent="0.2">
      <c r="A11" s="62" t="s">
        <v>235</v>
      </c>
      <c r="B11" s="66">
        <f>SUMIF('Anexo 6-Banco Dados Travessias'!$C$4:$C$26,Resumo!A11,'Anexo 6-Banco Dados Travessias'!$BP$4:$BP$26)</f>
        <v>0</v>
      </c>
    </row>
    <row r="12" spans="1:3" x14ac:dyDescent="0.2">
      <c r="A12" s="62" t="s">
        <v>236</v>
      </c>
      <c r="B12" s="66">
        <f>SUMIF('Anexo 6-Banco Dados Travessias'!$C$4:$C$26,Resumo!A12,'Anexo 6-Banco Dados Travessias'!$BP$4:$BP$26)</f>
        <v>0</v>
      </c>
    </row>
    <row r="13" spans="1:3" x14ac:dyDescent="0.2">
      <c r="A13" s="62" t="s">
        <v>237</v>
      </c>
      <c r="B13" s="66">
        <f>SUMIF('Anexo 6-Banco Dados Travessias'!$C$4:$C$26,Resumo!A13,'Anexo 6-Banco Dados Travessias'!$BP$4:$BP$26)</f>
        <v>13889246.875</v>
      </c>
    </row>
    <row r="14" spans="1:3" x14ac:dyDescent="0.2">
      <c r="A14" s="62" t="s">
        <v>238</v>
      </c>
      <c r="B14" s="66">
        <f>SUMIF('Anexo 6-Banco Dados Travessias'!$C$4:$C$26,Resumo!A14,'Anexo 6-Banco Dados Travessias'!$BP$4:$BP$26)</f>
        <v>0</v>
      </c>
    </row>
    <row r="15" spans="1:3" x14ac:dyDescent="0.2">
      <c r="A15" s="62" t="s">
        <v>239</v>
      </c>
      <c r="B15" s="66">
        <f>SUMIF('Anexo 6-Banco Dados Travessias'!$C$4:$C$26,Resumo!A15,'Anexo 6-Banco Dados Travessias'!$BP$4:$BP$26)</f>
        <v>0</v>
      </c>
    </row>
    <row r="16" spans="1:3" x14ac:dyDescent="0.2">
      <c r="A16" s="62" t="s">
        <v>140</v>
      </c>
      <c r="B16" s="66">
        <f>SUMIF('Anexo 6-Banco Dados Travessias'!$C$4:$C$26,Resumo!A16,'Anexo 6-Banco Dados Travessias'!$BP$4:$BP$26)</f>
        <v>5473943.8125</v>
      </c>
    </row>
    <row r="17" spans="1:2" x14ac:dyDescent="0.2">
      <c r="A17" s="62" t="s">
        <v>115</v>
      </c>
      <c r="B17" s="66">
        <f>SUMIF('Anexo 6-Banco Dados Travessias'!$C$4:$C$26,Resumo!A17,'Anexo 6-Banco Dados Travessias'!$BP$4:$BP$26)</f>
        <v>34611660.724999994</v>
      </c>
    </row>
    <row r="18" spans="1:2" x14ac:dyDescent="0.2">
      <c r="A18" s="62" t="s">
        <v>100</v>
      </c>
      <c r="B18" s="66">
        <f>SUMIF('Anexo 6-Banco Dados Travessias'!$C$4:$C$26,Resumo!A18,'Anexo 6-Banco Dados Travessias'!$BP$4:$BP$26)</f>
        <v>3298548.125</v>
      </c>
    </row>
    <row r="19" spans="1:2" x14ac:dyDescent="0.2">
      <c r="A19" s="62" t="s">
        <v>240</v>
      </c>
      <c r="B19" s="66">
        <f>SUMIF('Anexo 6-Banco Dados Travessias'!$C$4:$C$26,Resumo!A19,'Anexo 6-Banco Dados Travessias'!$BP$4:$BP$26)</f>
        <v>0</v>
      </c>
    </row>
    <row r="20" spans="1:2" x14ac:dyDescent="0.2">
      <c r="A20" s="62" t="s">
        <v>89</v>
      </c>
      <c r="B20" s="66">
        <f>SUMIF('Anexo 6-Banco Dados Travessias'!$C$4:$C$26,Resumo!A20,'Anexo 6-Banco Dados Travessias'!$BP$4:$BP$26)</f>
        <v>1125000</v>
      </c>
    </row>
    <row r="21" spans="1:2" x14ac:dyDescent="0.2">
      <c r="A21" s="62" t="s">
        <v>82</v>
      </c>
      <c r="B21" s="66">
        <f>SUMIF('Anexo 6-Banco Dados Travessias'!$C$4:$C$26,Resumo!A21,'Anexo 6-Banco Dados Travessias'!$BP$4:$BP$26)</f>
        <v>13615930.312499998</v>
      </c>
    </row>
    <row r="22" spans="1:2" x14ac:dyDescent="0.2">
      <c r="A22" s="62" t="s">
        <v>241</v>
      </c>
      <c r="B22" s="66">
        <f>SUMIF('Anexo 6-Banco Dados Travessias'!$C$4:$C$26,Resumo!A22,'Anexo 6-Banco Dados Travessias'!$BP$4:$BP$26)</f>
        <v>0</v>
      </c>
    </row>
    <row r="23" spans="1:2" x14ac:dyDescent="0.2">
      <c r="A23" s="62" t="s">
        <v>73</v>
      </c>
      <c r="B23" s="66">
        <f>SUMIF('Anexo 6-Banco Dados Travessias'!$C$4:$C$26,Resumo!A23,'Anexo 6-Banco Dados Travessias'!$BP$4:$BP$26)</f>
        <v>8918435.6874999981</v>
      </c>
    </row>
    <row r="24" spans="1:2" x14ac:dyDescent="0.2">
      <c r="A24" s="62" t="s">
        <v>69</v>
      </c>
      <c r="B24" s="66">
        <f>SUMIF('Anexo 6-Banco Dados Travessias'!$C$4:$C$26,Resumo!A24,'Anexo 6-Banco Dados Travessias'!$BP$4:$BP$26)</f>
        <v>0</v>
      </c>
    </row>
    <row r="25" spans="1:2" x14ac:dyDescent="0.2">
      <c r="A25" s="62" t="s">
        <v>67</v>
      </c>
      <c r="B25" s="66">
        <f>SUMIF('Anexo 6-Banco Dados Travessias'!$C$4:$C$26,Resumo!A25,'Anexo 6-Banco Dados Travessias'!$BP$4:$BP$26)</f>
        <v>0</v>
      </c>
    </row>
    <row r="26" spans="1:2" x14ac:dyDescent="0.2">
      <c r="A26" s="62" t="s">
        <v>242</v>
      </c>
      <c r="B26" s="66">
        <f>SUMIF('Anexo 6-Banco Dados Travessias'!$C$4:$C$26,Resumo!A26,'Anexo 6-Banco Dados Travessias'!$BP$4:$BP$26)</f>
        <v>0</v>
      </c>
    </row>
    <row r="27" spans="1:2" x14ac:dyDescent="0.2">
      <c r="A27" s="62" t="s">
        <v>243</v>
      </c>
      <c r="B27" s="66">
        <f>SUMIF('Anexo 6-Banco Dados Travessias'!$C$4:$C$26,Resumo!A27,'Anexo 6-Banco Dados Travessias'!$BP$4:$BP$26)</f>
        <v>0</v>
      </c>
    </row>
    <row r="28" spans="1:2" x14ac:dyDescent="0.2">
      <c r="A28" s="62" t="s">
        <v>244</v>
      </c>
      <c r="B28" s="66">
        <f>SUMIF('Anexo 6-Banco Dados Travessias'!$C$4:$C$26,Resumo!A28,'Anexo 6-Banco Dados Travessias'!$BP$4:$BP$26)</f>
        <v>0</v>
      </c>
    </row>
    <row r="29" spans="1:2" x14ac:dyDescent="0.2">
      <c r="A29" s="62" t="s">
        <v>245</v>
      </c>
      <c r="B29" s="66">
        <f>SUMIF('Anexo 6-Banco Dados Travessias'!$C$4:$C$26,Resumo!A29,'Anexo 6-Banco Dados Travessias'!$BP$4:$BP$26)</f>
        <v>0</v>
      </c>
    </row>
    <row r="30" spans="1:2" x14ac:dyDescent="0.2">
      <c r="A30" s="62" t="s">
        <v>64</v>
      </c>
      <c r="B30" s="66">
        <f>SUMIF('Anexo 6-Banco Dados Travessias'!$C$4:$C$26,Resumo!A30,'Anexo 6-Banco Dados Travessias'!$BP$4:$BP$26)</f>
        <v>9250350.375</v>
      </c>
    </row>
    <row r="31" spans="1:2" x14ac:dyDescent="0.2">
      <c r="A31" s="62" t="s">
        <v>55</v>
      </c>
      <c r="B31" s="66">
        <f>SUMIF('Anexo 6-Banco Dados Travessias'!$C$4:$C$26,Resumo!A31,'Anexo 6-Banco Dados Travessias'!$BP$4:$BP$26)</f>
        <v>0</v>
      </c>
    </row>
    <row r="32" spans="1:2" x14ac:dyDescent="0.2">
      <c r="A32" s="62" t="s">
        <v>53</v>
      </c>
      <c r="B32" s="66">
        <f>SUMIF('Anexo 6-Banco Dados Travessias'!$C$4:$C$26,Resumo!A32,'Anexo 6-Banco Dados Travessias'!$BP$4:$BP$26)</f>
        <v>2480576.25</v>
      </c>
    </row>
    <row r="33" spans="1:2" x14ac:dyDescent="0.2">
      <c r="A33" s="62" t="s">
        <v>40</v>
      </c>
      <c r="B33" s="66">
        <f>SUMIF('Anexo 6-Banco Dados Travessias'!$C$4:$C$26,Resumo!A33,'Anexo 6-Banco Dados Travessias'!$BP$4:$BP$26)</f>
        <v>5037096.25</v>
      </c>
    </row>
    <row r="34" spans="1:2" x14ac:dyDescent="0.2">
      <c r="A34" s="62" t="s">
        <v>30</v>
      </c>
      <c r="B34" s="66">
        <f>SUMIF('Anexo 6-Banco Dados Travessias'!$C$4:$C$26,Resumo!A34,'Anexo 6-Banco Dados Travessias'!$BP$4:$BP$26)</f>
        <v>0</v>
      </c>
    </row>
    <row r="35" spans="1:2" x14ac:dyDescent="0.2">
      <c r="A35" s="62" t="s">
        <v>246</v>
      </c>
      <c r="B35" s="66">
        <f>SUMIF('Anexo 6-Banco Dados Travessias'!$C$4:$C$26,Resumo!A35,'Anexo 6-Banco Dados Travessias'!$BP$4:$BP$26)</f>
        <v>0</v>
      </c>
    </row>
    <row r="36" spans="1:2" x14ac:dyDescent="0.2">
      <c r="A36" s="62" t="s">
        <v>27</v>
      </c>
      <c r="B36" s="66">
        <f>SUMIF('Anexo 6-Banco Dados Travessias'!$C$4:$C$26,Resumo!A36,'Anexo 6-Banco Dados Travessias'!$BP$4:$BP$26)</f>
        <v>1125000</v>
      </c>
    </row>
    <row r="37" spans="1:2" x14ac:dyDescent="0.2">
      <c r="A37" s="62" t="s">
        <v>247</v>
      </c>
      <c r="B37" s="66">
        <f>SUMIF('Anexo 6-Banco Dados Travessias'!$C$4:$C$26,Resumo!A37,'Anexo 6-Banco Dados Travessias'!$BP$4:$BP$26)</f>
        <v>0</v>
      </c>
    </row>
    <row r="38" spans="1:2" x14ac:dyDescent="0.2">
      <c r="A38" s="62" t="s">
        <v>248</v>
      </c>
      <c r="B38" s="66">
        <f>SUMIF('Anexo 6-Banco Dados Travessias'!$C$4:$C$26,Resumo!A38,'Anexo 6-Banco Dados Travessias'!$BP$4:$BP$26)</f>
        <v>0</v>
      </c>
    </row>
    <row r="39" spans="1:2" x14ac:dyDescent="0.2">
      <c r="A39" s="62" t="s">
        <v>249</v>
      </c>
      <c r="B39" s="66">
        <f>SUMIF('Anexo 6-Banco Dados Travessias'!$C$4:$C$26,Resumo!A39,'Anexo 6-Banco Dados Travessias'!$BP$4:$BP$26)</f>
        <v>0</v>
      </c>
    </row>
    <row r="40" spans="1:2" x14ac:dyDescent="0.2">
      <c r="A40" s="62" t="s">
        <v>250</v>
      </c>
      <c r="B40" s="66">
        <f>SUMIF('Anexo 6-Banco Dados Travessias'!$C$4:$C$26,Resumo!A40,'Anexo 6-Banco Dados Travessias'!$BP$4:$BP$26)</f>
        <v>0</v>
      </c>
    </row>
    <row r="41" spans="1:2" x14ac:dyDescent="0.2">
      <c r="A41" s="62" t="s">
        <v>251</v>
      </c>
      <c r="B41" s="66">
        <f>SUMIF('Anexo 6-Banco Dados Travessias'!$C$4:$C$26,Resumo!A41,'Anexo 6-Banco Dados Travessias'!$BP$4:$BP$26)</f>
        <v>0</v>
      </c>
    </row>
    <row r="42" spans="1:2" x14ac:dyDescent="0.2">
      <c r="A42" s="62" t="s">
        <v>252</v>
      </c>
      <c r="B42" s="66">
        <f>SUMIF('Anexo 6-Banco Dados Travessias'!$C$4:$C$26,Resumo!A42,'Anexo 6-Banco Dados Travessias'!$BP$4:$BP$26)</f>
        <v>0</v>
      </c>
    </row>
    <row r="43" spans="1:2" x14ac:dyDescent="0.2">
      <c r="A43" s="62" t="s">
        <v>253</v>
      </c>
      <c r="B43" s="66">
        <f>SUMIF('Anexo 6-Banco Dados Travessias'!$C$4:$C$26,Resumo!A43,'Anexo 6-Banco Dados Travessias'!$BP$4:$BP$26)</f>
        <v>0</v>
      </c>
    </row>
    <row r="44" spans="1:2" x14ac:dyDescent="0.2">
      <c r="A44" s="62" t="s">
        <v>254</v>
      </c>
      <c r="B44" s="66">
        <f>SUMIF('Anexo 6-Banco Dados Travessias'!$C$4:$C$26,Resumo!A44,'Anexo 6-Banco Dados Travessias'!$BP$4:$BP$26)</f>
        <v>0</v>
      </c>
    </row>
    <row r="45" spans="1:2" x14ac:dyDescent="0.2">
      <c r="A45" s="62" t="s">
        <v>255</v>
      </c>
      <c r="B45" s="66">
        <f>SUMIF('Anexo 6-Banco Dados Travessias'!$C$4:$C$26,Resumo!A45,'Anexo 6-Banco Dados Travessias'!$BP$4:$BP$26)</f>
        <v>0</v>
      </c>
    </row>
    <row r="46" spans="1:2" x14ac:dyDescent="0.2">
      <c r="A46" s="62" t="s">
        <v>256</v>
      </c>
      <c r="B46" s="66">
        <f>SUMIF('Anexo 6-Banco Dados Travessias'!$C$4:$C$26,Resumo!A46,'Anexo 6-Banco Dados Travessias'!$BP$4:$BP$26)</f>
        <v>0</v>
      </c>
    </row>
    <row r="47" spans="1:2" x14ac:dyDescent="0.2">
      <c r="A47" s="62" t="s">
        <v>16</v>
      </c>
      <c r="B47" s="66">
        <f>SUMIF('Anexo 6-Banco Dados Travessias'!$C$4:$C$26,Resumo!A47,'Anexo 6-Banco Dados Travessias'!$BP$4:$BP$26)</f>
        <v>5219945.6249999991</v>
      </c>
    </row>
    <row r="48" spans="1:2" x14ac:dyDescent="0.2">
      <c r="A48" s="62" t="s">
        <v>4</v>
      </c>
      <c r="B48" s="66">
        <f>SUMIF('Anexo 6-Banco Dados Travessias'!$C$4:$C$26,Resumo!A48,'Anexo 6-Banco Dados Travessias'!$BP$4:$BP$26)</f>
        <v>0</v>
      </c>
    </row>
    <row r="49" spans="1:2" x14ac:dyDescent="0.2">
      <c r="A49" s="62" t="s">
        <v>2</v>
      </c>
      <c r="B49" s="66">
        <f>SUMIF('Anexo 6-Banco Dados Travessias'!$C$4:$C$26,Resumo!A49,'Anexo 6-Banco Dados Travessias'!$BP$4:$BP$26)</f>
        <v>0</v>
      </c>
    </row>
    <row r="50" spans="1:2" x14ac:dyDescent="0.2">
      <c r="A50" s="62" t="s">
        <v>257</v>
      </c>
      <c r="B50" s="66">
        <f>SUMIF('Anexo 6-Banco Dados Travessias'!$C$4:$C$26,Resumo!A50,'Anexo 6-Banco Dados Travessias'!$BP$4:$BP$26)</f>
        <v>0</v>
      </c>
    </row>
    <row r="51" spans="1:2" x14ac:dyDescent="0.2">
      <c r="A51" s="62" t="s">
        <v>258</v>
      </c>
      <c r="B51" s="66">
        <f>SUMIF('Anexo 6-Banco Dados Travessias'!$C$4:$C$26,Resumo!A51,'Anexo 6-Banco Dados Travessias'!$BP$4:$BP$26)</f>
        <v>0</v>
      </c>
    </row>
    <row r="52" spans="1:2" x14ac:dyDescent="0.2">
      <c r="B52" s="6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Anexo 6-Banco Dados Travessias</vt:lpstr>
      <vt:lpstr>Base Custos Travessia</vt:lpstr>
      <vt:lpstr>Resumo</vt:lpstr>
      <vt:lpstr>'Base Custos Travessia'!Print_Area</vt:lpstr>
      <vt:lpstr>'Anexo 6-Banco Dados Travessias'!Print_Titles</vt:lpstr>
    </vt:vector>
  </TitlesOfParts>
  <Company>JGP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Icaro Sampaio</cp:lastModifiedBy>
  <cp:lastPrinted>2012-11-30T12:08:03Z</cp:lastPrinted>
  <dcterms:created xsi:type="dcterms:W3CDTF">2012-11-28T18:52:35Z</dcterms:created>
  <dcterms:modified xsi:type="dcterms:W3CDTF">2013-03-22T20:02:32Z</dcterms:modified>
</cp:coreProperties>
</file>